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т" sheetId="1" r:id="rId1"/>
    <sheet name="Базовые цены за единицу" sheetId="2" r:id="rId2"/>
    <sheet name="Текущие цены за единицу" sheetId="3" r:id="rId3"/>
    <sheet name="Базовые цены с учетом расхода" sheetId="4" r:id="rId4"/>
    <sheet name="Текущие цены с учетом расхода" sheetId="5" r:id="rId5"/>
    <sheet name="Начисления" sheetId="6" r:id="rId6"/>
    <sheet name="Определители" sheetId="7" r:id="rId7"/>
    <sheet name="Базовые концовки" sheetId="8" r:id="rId8"/>
    <sheet name="Текущие концовки" sheetId="9" r:id="rId9"/>
  </sheets>
  <definedNames/>
  <calcPr fullCalcOnLoad="1"/>
</workbook>
</file>

<file path=xl/sharedStrings.xml><?xml version="1.0" encoding="utf-8"?>
<sst xmlns="http://schemas.openxmlformats.org/spreadsheetml/2006/main" count="1874" uniqueCount="316">
  <si>
    <t>Форма 4т</t>
  </si>
  <si>
    <t>Сметная стоимость:</t>
  </si>
  <si>
    <t>тыс. руб.</t>
  </si>
  <si>
    <t>монтажных работ:</t>
  </si>
  <si>
    <t>Hормативная трудоемкость:</t>
  </si>
  <si>
    <t>тыс.чел.ч</t>
  </si>
  <si>
    <t>Сметная заработная плата:</t>
  </si>
  <si>
    <t>№ поз</t>
  </si>
  <si>
    <t xml:space="preserve">Код норматива, Наименование, Единица измерения </t>
  </si>
  <si>
    <t>Объем</t>
  </si>
  <si>
    <t>Базисная стоимость за единицу</t>
  </si>
  <si>
    <t>Базисная стоимость всего</t>
  </si>
  <si>
    <t>Индекс</t>
  </si>
  <si>
    <t>Текущая стоимиость всего</t>
  </si>
  <si>
    <t>Всего</t>
  </si>
  <si>
    <t>Осн. З/п</t>
  </si>
  <si>
    <t>Эксп.</t>
  </si>
  <si>
    <t>Материал</t>
  </si>
  <si>
    <t>В т.ч з/п</t>
  </si>
  <si>
    <t>Раздел 1.  МОНТАЖНЫЕ РАБОТЫ</t>
  </si>
  <si>
    <t>Код индекса</t>
  </si>
  <si>
    <t>Е67-8-2</t>
  </si>
  <si>
    <t>1.</t>
  </si>
  <si>
    <t>Е67-8-2
Смена светильников с люминесцентными лампами, 100 шт.</t>
  </si>
  <si>
    <t>Зарплата рабочих</t>
  </si>
  <si>
    <t>Эксплуатация машин</t>
  </si>
  <si>
    <t>в т.ч. зарплата машинистов</t>
  </si>
  <si>
    <t>Материалы</t>
  </si>
  <si>
    <t>в т.ч. Вспомогательные материалы от стоимости материалов</t>
  </si>
  <si>
    <t>в т.ч. Вспомогательные ненормируемые материалы</t>
  </si>
  <si>
    <t>NenormMatOtZPR</t>
  </si>
  <si>
    <t>в т.ч. Ненормированная з.п. рабочих</t>
  </si>
  <si>
    <t>в т.ч. Ненормированная стоимость эксплуатации машин</t>
  </si>
  <si>
    <t>в т.ч. Ненормированная оплата механизаторов</t>
  </si>
  <si>
    <t>Накладные расходы</t>
  </si>
  <si>
    <t>Nakl</t>
  </si>
  <si>
    <t>НР от ЗПР</t>
  </si>
  <si>
    <t>Nakl_ZPR</t>
  </si>
  <si>
    <t>НР от ЗПМ</t>
  </si>
  <si>
    <t>Nakl_ZPM</t>
  </si>
  <si>
    <t>Плановые накопления / Сметная прибыль</t>
  </si>
  <si>
    <t>Plan</t>
  </si>
  <si>
    <t>СП от ЗПР</t>
  </si>
  <si>
    <t>Plan_ZPR</t>
  </si>
  <si>
    <t>СП от ЗПМ</t>
  </si>
  <si>
    <t>Plan_ZPM</t>
  </si>
  <si>
    <t>С509-0768</t>
  </si>
  <si>
    <t>2.</t>
  </si>
  <si>
    <t>С509-0768
Светильники с люминесцентными лампами для общественных помещений потолочный с рассеивателем цельным из оргстекла, со стартерными ПРА, тип ЛПО02-4х40/П-01 УХЛ4, шт.</t>
  </si>
  <si>
    <t>Объем: (0.07)*(-100.0)</t>
  </si>
  <si>
    <t>.    ИТОГО  ПО  РАЗДЕЛУ 1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</si>
  <si>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</si>
  <si>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</si>
  <si>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</si>
  <si>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</si>
  <si>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</si>
  <si>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</si>
  <si>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</si>
  <si>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</si>
  <si>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</si>
  <si>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</si>
  <si>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</si>
  <si>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</si>
  <si>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</si>
  <si>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</si>
  <si>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МАТЕР.РЕСУРСЫ НЕ УЧТЕННЫЕ В РАСЦЕНКАХ -</t>
  </si>
  <si>
    <t>.   СТОИМОСТЬ ВОЗВРАЩАЕМЫХ МАТЕРИАЛОВ -</t>
  </si>
  <si>
    <t>.   НАКЛАДНЫЕ РАСХОДЫ - (%=72 - по стр. 1)</t>
  </si>
  <si>
    <t>.   СМЕТНАЯ ПРИБЫЛЬ - (%=52 - по стр. 1)</t>
  </si>
  <si>
    <t>ВСЕГО, СТОИМОСТЬ МОНТАЖНЫХ РАБОТ -</t>
  </si>
  <si>
    <t>СТОИМОСТЬ ОБЩЕСТРОИТЕЛЬНЫХ РАБОТ -</t>
  </si>
  <si>
    <t>.       МАТЕРИАЛОВ -</t>
  </si>
  <si>
    <t>.   НАКЛАДНЫЕ РАСХОДЫ -</t>
  </si>
  <si>
    <t>.   СМЕТНАЯ ПРИБЫЛЬ -</t>
  </si>
  <si>
    <t>ВСЕГО, СТОИМОСТЬ ОБЩЕСТРОИТЕЛЬНЫХ РАБОТ -</t>
  </si>
  <si>
    <t>СТОИМОСТЬ МЕТАЛЛОМОНТАЖНЫХ РАБОТ -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</si>
  <si>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</si>
  <si>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</si>
  <si>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</si>
  <si>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</si>
  <si>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</si>
  <si>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</si>
  <si>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</si>
  <si>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</si>
  <si>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PЕСТАВPАЦИОННЫХ PАБОТ -</t>
  </si>
  <si>
    <t>. МАТЕPИАЛЫ -</t>
  </si>
  <si>
    <t>.   НАКЛАДНЫЕ PАСХОДЫ -</t>
  </si>
  <si>
    <t>ВСЕГО, СТОИМОСТЬ PЕСТАВPАЦИОННЫХ PАБОТ -</t>
  </si>
  <si>
    <t>СТОИМОСТЬ ПУСКОНАЛАДОЧНЫХ PАБОТ -</t>
  </si>
  <si>
    <t>ВСЕГО, СТОИМОСТЬ ПУСКОНАЛАДОЧНЫХ PАБОТ -</t>
  </si>
  <si>
    <t>СТОИМОСТЬ ПРОЧИХ PАБОТ (С НАКЛ. И ПЛАН.) -</t>
  </si>
  <si>
    <t>ВСЕГО, СТОИМОСТЬ ПPОЧИХ PАБОТ (С НАКЛ. И ПЛАН.) -</t>
  </si>
  <si>
    <t>ВСЕГО, СТОИМОСТЬ ПPОЧИХ PАБОТ (БЕЗ НАКЛ. И ПЛАН.) -</t>
  </si>
  <si>
    <t>. ВСЕГО  ПО  РАЗДЕЛУ 1</t>
  </si>
  <si>
    <t>ВСЕГО СТОИМОСТЬ ВОЗВРАЩАЕМЫХ МАТЕРИАЛОВ -</t>
  </si>
  <si>
    <t>ВСЕГО НАКЛАДНЫЕ РАСХОДЫ</t>
  </si>
  <si>
    <t>ВСЕГО СМЕТНАЯ ПРИБЫЛЬ</t>
  </si>
  <si>
    <t>в т.ч. Вспомогательные материалы от стоим-ти материалов</t>
  </si>
  <si>
    <t>в т.ч. Вспомогательные материалы от ОЗП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</si>
  <si>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</si>
  <si>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</si>
  <si>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</si>
  <si>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</si>
  <si>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</si>
  <si>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</si>
  <si>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Раздел 2.  МАТЕРИАЛЫ HЕ УЧТЕHHЫЕ ЦЕHHИKОМ</t>
  </si>
  <si>
    <t>3.</t>
  </si>
  <si>
    <t>4.</t>
  </si>
  <si>
    <t>5.</t>
  </si>
  <si>
    <t>.    ИТОГО  ПО  РАЗДЕЛУ 2</t>
  </si>
  <si>
    <t>. ВСЕГО  ПО  РАЗДЕЛУ 2</t>
  </si>
  <si>
    <t>.    ИТОГО  ПО  СМЕТЕ</t>
  </si>
  <si>
    <t>. ВСЕГО  ПО  СМЕТЕ</t>
  </si>
  <si>
    <t>(должность, подпись, Ф.И.О)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</si>
  <si>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</si>
  <si>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</si>
  <si>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</si>
  <si>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</si>
  <si>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</si>
  <si>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</si>
  <si>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</si>
  <si>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</si>
  <si>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</si>
  <si>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</si>
  <si>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</si>
  <si>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</si>
  <si>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</si>
  <si>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</si>
  <si>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</si>
  <si>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</si>
  <si>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</si>
  <si>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</si>
  <si>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</si>
  <si>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</si>
  <si>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</si>
  <si>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</si>
  <si>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</si>
  <si>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</si>
  <si>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</si>
  <si>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</si>
  <si>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</si>
  <si>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</si>
  <si>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MR_BY_ZPR_VSPOMOG</t>
  </si>
  <si>
    <t>N = &lt; 44 * 1 * 3 &gt;</t>
  </si>
  <si>
    <t xml:space="preserve">          Электроснабжение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</si>
  <si>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</si>
  <si>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</si>
  <si>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</si>
  <si>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</si>
  <si>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</si>
  <si>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</si>
  <si>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</si>
  <si>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</si>
  <si>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</si>
  <si>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</si>
  <si>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</si>
  <si>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</si>
  <si>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</si>
  <si>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</si>
  <si>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</si>
  <si>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</si>
  <si>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</si>
  <si>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</si>
  <si>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</si>
  <si>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</si>
  <si>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</si>
  <si>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</si>
  <si>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</si>
  <si>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</si>
  <si>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</si>
  <si>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</si>
  <si>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</si>
  <si>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</si>
  <si>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</si>
  <si>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</si>
  <si>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</si>
  <si>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</si>
  <si>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</si>
  <si>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</si>
  <si>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</si>
  <si>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</si>
  <si>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</si>
  <si>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</si>
  <si>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</si>
  <si>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</si>
  <si>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</si>
  <si>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</si>
  <si>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</si>
  <si>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</si>
  <si>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</si>
  <si>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</si>
  <si>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Н47</t>
  </si>
  <si>
    <t>Н48</t>
  </si>
  <si>
    <t>Н49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</si>
  <si>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</si>
  <si>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</si>
  <si>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</si>
  <si>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</si>
  <si>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</si>
  <si>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</si>
  <si>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</si>
  <si>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</si>
  <si>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</si>
  <si>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</si>
  <si>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>3</t>
  </si>
  <si>
    <t xml:space="preserve"> </t>
  </si>
  <si>
    <t>6</t>
  </si>
  <si>
    <t>0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</si>
  <si>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</si>
  <si>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</si>
  <si>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</si>
  <si>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</si>
  <si>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</si>
  <si>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</si>
  <si>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</si>
  <si>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</si>
  <si>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</si>
  <si>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</si>
  <si>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</si>
  <si>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</si>
  <si>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</si>
  <si>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</si>
  <si>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!</t>
  </si>
  <si>
    <t>h</t>
  </si>
  <si>
    <t>s</t>
  </si>
  <si>
    <t>2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</si>
  <si>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</si>
  <si>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</si>
  <si>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</si>
  <si>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</si>
  <si>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</si>
  <si>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</si>
  <si>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</si>
  <si>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</si>
  <si>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</si>
  <si>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</si>
  <si>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</si>
  <si>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</si>
  <si>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</si>
  <si>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</si>
  <si>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</si>
  <si>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</si>
  <si>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</si>
  <si>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</si>
  <si>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</si>
  <si>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</si>
  <si>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</si>
  <si>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</si>
  <si>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</si>
  <si>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</si>
  <si>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</si>
  <si>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</si>
  <si>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</si>
  <si>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</si>
  <si>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</si>
  <si>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</si>
  <si>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</si>
  <si>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</si>
  <si>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</si>
  <si>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</si>
  <si>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</si>
  <si>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</si>
  <si>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</si>
  <si>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</si>
  <si>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</si>
  <si>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</si>
  <si>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</si>
  <si>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</si>
  <si>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</si>
  <si>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</si>
  <si>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</si>
  <si>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</si>
  <si>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</si>
  <si>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</si>
  <si>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</si>
  <si>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</si>
  <si>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</si>
  <si>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</si>
  <si>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</si>
  <si>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</si>
  <si>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</si>
  <si>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</si>
  <si>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</si>
  <si>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</si>
  <si>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</si>
  <si>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</si>
  <si>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</si>
  <si>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</si>
  <si>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</si>
  <si>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</si>
  <si>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</si>
  <si>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</si>
  <si>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</si>
  <si>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</si>
  <si>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</si>
  <si>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</si>
  <si>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</si>
  <si>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</si>
  <si>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</si>
  <si>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</si>
  <si>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</si>
  <si>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</si>
  <si>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</si>
  <si>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 xml:space="preserve">Стройка: Капитальный ремонт. 3 этаж, корпус Б, Детское отделение, 2 этап. Электромонтажные работы. </t>
  </si>
  <si>
    <t>МЛПУ Горбольница ЗАТО Озерный</t>
  </si>
  <si>
    <t>Объект: Внутренние инженерные сети</t>
  </si>
  <si>
    <t>ЛОКАЛЬНАЯ СМЕТА № 6</t>
  </si>
  <si>
    <t xml:space="preserve"> Электроснабжение</t>
  </si>
  <si>
    <t>Составлена в текущих ценах на 1квартал 2011 г.</t>
  </si>
  <si>
    <t>С509-9042
Светильник 236 ARCTIC (SAN/SMC) IP65 60123610 (1 в упак.) Световые технологии. (1102,79 /3,76/1,18*1,11= 275,90 ), шт</t>
  </si>
  <si>
    <t>С509-0692
Лампы люминесцентные L36W/640 G13 OSRAM  (25.35*10/1.18*1.11/102,03=2,34), 10шт</t>
  </si>
  <si>
    <t>С509-0771
Стартеры для люминесцентных ламп S10 Ecoclick 4-65W (12.6*10/1,18*1,11/23,63=5,02)</t>
  </si>
  <si>
    <t>СОСТАВИЛ</t>
  </si>
  <si>
    <t>ПРОВЕРИЛ</t>
  </si>
  <si>
    <t>НДС 18%</t>
  </si>
  <si>
    <t>. ВСЕГО  ПО  СМЕТЕ С НДС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</si>
</sst>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;\-#,##0.00;"/>
    <numFmt numFmtId="167" formatCode="#,##0.##;\-#,##0.##;#\ ##"/>
    <numFmt numFmtId="168" formatCode="#,##0.00000000;\-#,##0.00000000;"/>
    <numFmt numFmtId="169" formatCode="#,##0.00######################"/>
    <numFmt numFmtId="170" formatCode="#,##0.0;\-#,##0.0;"/>
    <numFmt numFmtId="171" formatCode="#,##0.0;\-#,##0;"/>
    <numFmt numFmtId="172" formatCode="#,##0_ ;\-#,##0\ "/>
    <numFmt numFmtId="173" formatCode="#,##0.#;\-#,##0.#;#\ ##"/>
    <numFmt numFmtId="174" formatCode="#,##0;\-#,##0;#\ ##"/>
    <numFmt numFmtId="175" formatCode="#,##0.00_ ;\-#,##0.00\ "/>
    <numFmt numFmtId="176" formatCode="#,##0.000_ ;\-#,##0.000\ "/>
  </numFmts>
  <fonts count="45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b/>
      <u val="single"/>
      <sz val="8"/>
      <name val="Verdana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56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 applyProtection="1">
      <alignment/>
      <protection/>
    </xf>
    <xf numFmtId="49" fontId="0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166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0" fillId="33" borderId="0" xfId="0" applyNumberFormat="1" applyFont="1" applyFill="1" applyBorder="1" applyAlignment="1">
      <alignment horizontal="right" vertical="top"/>
    </xf>
    <xf numFmtId="168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164" fontId="0" fillId="33" borderId="0" xfId="0" applyNumberFormat="1" applyFont="1" applyFill="1" applyBorder="1" applyAlignment="1">
      <alignment horizontal="right" vertical="center"/>
    </xf>
    <xf numFmtId="169" fontId="0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right" vertical="top" wrapText="1"/>
    </xf>
    <xf numFmtId="164" fontId="6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 horizontal="right" vertical="top"/>
    </xf>
    <xf numFmtId="49" fontId="6" fillId="0" borderId="0" xfId="0" applyNumberFormat="1" applyFont="1" applyAlignment="1">
      <alignment horizontal="left" vertical="top"/>
    </xf>
    <xf numFmtId="164" fontId="7" fillId="0" borderId="0" xfId="0" applyNumberFormat="1" applyFont="1" applyAlignment="1">
      <alignment horizontal="right" vertical="top"/>
    </xf>
    <xf numFmtId="49" fontId="7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164" fontId="7" fillId="0" borderId="0" xfId="0" applyNumberFormat="1" applyFont="1" applyAlignment="1">
      <alignment horizontal="right" vertical="top" wrapText="1"/>
    </xf>
    <xf numFmtId="167" fontId="7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7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right" vertical="top"/>
    </xf>
    <xf numFmtId="49" fontId="7" fillId="0" borderId="10" xfId="0" applyNumberFormat="1" applyFont="1" applyBorder="1" applyAlignment="1">
      <alignment horizontal="left" vertical="top" wrapText="1"/>
    </xf>
    <xf numFmtId="164" fontId="6" fillId="0" borderId="10" xfId="0" applyNumberFormat="1" applyFont="1" applyBorder="1" applyAlignment="1">
      <alignment horizontal="center" vertical="top" wrapText="1"/>
    </xf>
    <xf numFmtId="166" fontId="6" fillId="0" borderId="10" xfId="0" applyNumberFormat="1" applyFont="1" applyBorder="1" applyAlignment="1">
      <alignment horizontal="center" vertical="top" wrapText="1"/>
    </xf>
    <xf numFmtId="164" fontId="10" fillId="0" borderId="10" xfId="0" applyNumberFormat="1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center" vertical="top" wrapText="1"/>
    </xf>
    <xf numFmtId="172" fontId="7" fillId="0" borderId="10" xfId="0" applyNumberFormat="1" applyFont="1" applyBorder="1" applyAlignment="1">
      <alignment horizontal="center" vertical="top"/>
    </xf>
    <xf numFmtId="167" fontId="7" fillId="0" borderId="10" xfId="0" applyNumberFormat="1" applyFont="1" applyBorder="1" applyAlignment="1">
      <alignment horizontal="center" vertical="top"/>
    </xf>
    <xf numFmtId="164" fontId="7" fillId="0" borderId="10" xfId="0" applyNumberFormat="1" applyFont="1" applyBorder="1" applyAlignment="1">
      <alignment horizontal="center" vertical="top"/>
    </xf>
    <xf numFmtId="164" fontId="7" fillId="0" borderId="0" xfId="0" applyNumberFormat="1" applyFont="1" applyAlignment="1">
      <alignment horizontal="center" vertical="top" wrapText="1"/>
    </xf>
    <xf numFmtId="167" fontId="7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center" vertical="top"/>
    </xf>
    <xf numFmtId="172" fontId="6" fillId="0" borderId="10" xfId="0" applyNumberFormat="1" applyFont="1" applyBorder="1" applyAlignment="1">
      <alignment horizontal="center" vertical="top" wrapText="1"/>
    </xf>
    <xf numFmtId="174" fontId="7" fillId="0" borderId="10" xfId="0" applyNumberFormat="1" applyFont="1" applyBorder="1" applyAlignment="1">
      <alignment horizontal="center" vertical="top"/>
    </xf>
    <xf numFmtId="176" fontId="6" fillId="0" borderId="10" xfId="0" applyNumberFormat="1" applyFont="1" applyBorder="1" applyAlignment="1">
      <alignment horizontal="center" vertical="top" wrapText="1"/>
    </xf>
    <xf numFmtId="174" fontId="6" fillId="0" borderId="10" xfId="0" applyNumberFormat="1" applyFont="1" applyBorder="1" applyAlignment="1">
      <alignment horizontal="center" vertical="top" wrapText="1"/>
    </xf>
    <xf numFmtId="174" fontId="7" fillId="0" borderId="0" xfId="0" applyNumberFormat="1" applyFont="1" applyAlignment="1">
      <alignment horizontal="center" vertical="top"/>
    </xf>
    <xf numFmtId="174" fontId="7" fillId="0" borderId="10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left" vertical="top"/>
    </xf>
    <xf numFmtId="49" fontId="7" fillId="0" borderId="13" xfId="0" applyNumberFormat="1" applyFont="1" applyBorder="1" applyAlignment="1">
      <alignment horizontal="left" vertical="top"/>
    </xf>
    <xf numFmtId="49" fontId="7" fillId="0" borderId="14" xfId="0" applyNumberFormat="1" applyFont="1" applyBorder="1" applyAlignment="1">
      <alignment horizontal="left" vertical="top"/>
    </xf>
    <xf numFmtId="167" fontId="7" fillId="0" borderId="0" xfId="0" applyNumberFormat="1" applyFont="1" applyAlignment="1">
      <alignment horizontal="right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left" vertical="top" wrapText="1"/>
    </xf>
    <xf numFmtId="164" fontId="6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/>
    </xf>
    <xf numFmtId="164" fontId="7" fillId="0" borderId="0" xfId="0" applyNumberFormat="1" applyFont="1" applyAlignment="1">
      <alignment horizontal="right" vertical="top"/>
    </xf>
    <xf numFmtId="174" fontId="7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left" vertical="top"/>
    </xf>
    <xf numFmtId="49" fontId="7" fillId="0" borderId="12" xfId="0" applyNumberFormat="1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left" vertical="top"/>
    </xf>
    <xf numFmtId="164" fontId="6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164" fontId="6" fillId="0" borderId="11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right" vertical="top"/>
    </xf>
    <xf numFmtId="166" fontId="0" fillId="0" borderId="0" xfId="0" applyNumberFormat="1" applyFont="1" applyAlignment="1">
      <alignment horizontal="right" vertical="top"/>
    </xf>
    <xf numFmtId="49" fontId="2" fillId="33" borderId="0" xfId="0" applyNumberFormat="1" applyFont="1" applyFill="1" applyBorder="1" applyAlignment="1">
      <alignment horizontal="left" vertical="top"/>
    </xf>
    <xf numFmtId="49" fontId="3" fillId="0" borderId="0" xfId="0" applyNumberFormat="1" applyFont="1" applyAlignment="1">
      <alignment horizontal="left" vertical="center"/>
    </xf>
    <xf numFmtId="164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right" vertical="top"/>
    </xf>
    <xf numFmtId="169" fontId="0" fillId="0" borderId="0" xfId="0" applyNumberFormat="1" applyFont="1" applyAlignment="1">
      <alignment horizontal="right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361"/>
  <sheetViews>
    <sheetView tabSelected="1" zoomScalePageLayoutView="0" workbookViewId="0" topLeftCell="B1">
      <selection activeCell="D139" sqref="D139"/>
    </sheetView>
  </sheetViews>
  <sheetFormatPr defaultColWidth="9.140625" defaultRowHeight="10.5"/>
  <cols>
    <col min="1" max="1" width="4.140625" style="14" customWidth="1"/>
    <col min="2" max="2" width="38.421875" style="14" customWidth="1"/>
    <col min="3" max="3" width="8.28125" style="23" customWidth="1"/>
    <col min="4" max="4" width="12.00390625" style="23" customWidth="1"/>
    <col min="5" max="5" width="10.140625" style="23" customWidth="1"/>
    <col min="6" max="6" width="6.140625" style="23" customWidth="1"/>
    <col min="7" max="7" width="11.00390625" style="23" customWidth="1"/>
    <col min="8" max="8" width="10.140625" style="23" customWidth="1"/>
    <col min="9" max="9" width="7.8515625" style="23" customWidth="1"/>
    <col min="10" max="10" width="9.00390625" style="23" customWidth="1"/>
    <col min="11" max="11" width="5.8515625" style="23" customWidth="1"/>
    <col min="12" max="12" width="9.7109375" style="23" customWidth="1"/>
    <col min="13" max="13" width="10.140625" style="23" customWidth="1"/>
    <col min="14" max="14" width="7.8515625" style="23" customWidth="1"/>
    <col min="15" max="16" width="9.140625" style="14" hidden="1" customWidth="1"/>
    <col min="17" max="19" width="9.140625" style="14" customWidth="1"/>
    <col min="20" max="26" width="9.140625" style="14" hidden="1" customWidth="1"/>
    <col min="27" max="16384" width="9.140625" style="14" customWidth="1"/>
  </cols>
  <sheetData>
    <row r="1" spans="1:14" ht="12.75" customHeight="1">
      <c r="A1" s="66" t="s">
        <v>303</v>
      </c>
      <c r="B1" s="66"/>
      <c r="C1" s="66"/>
      <c r="D1" s="66"/>
      <c r="E1" s="66"/>
      <c r="F1" s="66"/>
      <c r="G1" s="66"/>
      <c r="H1" s="66"/>
      <c r="N1" s="24" t="s">
        <v>0</v>
      </c>
    </row>
    <row r="2" spans="1:14" ht="12.75" customHeight="1">
      <c r="A2" s="66" t="s">
        <v>304</v>
      </c>
      <c r="B2" s="66"/>
      <c r="N2" s="24"/>
    </row>
    <row r="3" ht="12.75">
      <c r="A3" s="16" t="s">
        <v>305</v>
      </c>
    </row>
    <row r="4" spans="1:14" ht="12.75">
      <c r="A4" s="67" t="s">
        <v>306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s="21" customFormat="1" ht="14.25">
      <c r="A5" s="68" t="s">
        <v>307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0:14" ht="12.75">
      <c r="J6" s="14"/>
      <c r="K6" s="15" t="s">
        <v>1</v>
      </c>
      <c r="L6" s="58" t="e">
        <f>TEXT((L355)/1000,"# ##0"&amp;GetSeparator()&amp;"000")</f>
        <v>#NAME?</v>
      </c>
      <c r="M6" s="58"/>
      <c r="N6" s="18" t="s">
        <v>2</v>
      </c>
    </row>
    <row r="7" spans="10:14" ht="12.75">
      <c r="J7" s="14"/>
      <c r="K7" s="15" t="s">
        <v>3</v>
      </c>
      <c r="L7" s="58" t="e">
        <f>TEXT((L293)/1000,"# ##0"&amp;GetSeparator()&amp;"000")</f>
        <v>#NAME?</v>
      </c>
      <c r="M7" s="58"/>
      <c r="N7" s="18" t="s">
        <v>2</v>
      </c>
    </row>
    <row r="8" spans="10:14" ht="12.75">
      <c r="J8" s="14"/>
      <c r="K8" s="15" t="s">
        <v>4</v>
      </c>
      <c r="L8" s="58" t="e">
        <f>TEXT((L353)/1000,"# ##0"&amp;GetSeparator()&amp;"000")</f>
        <v>#NAME?</v>
      </c>
      <c r="M8" s="58"/>
      <c r="N8" s="18" t="s">
        <v>5</v>
      </c>
    </row>
    <row r="9" spans="1:14" ht="12.75">
      <c r="A9" s="69" t="s">
        <v>308</v>
      </c>
      <c r="B9" s="69"/>
      <c r="C9" s="69"/>
      <c r="J9" s="14"/>
      <c r="K9" s="15" t="s">
        <v>6</v>
      </c>
      <c r="L9" s="58" t="e">
        <f>TEXT((L350)/1000,"# ##0"&amp;GetSeparator()&amp;"000")</f>
        <v>#NAME?</v>
      </c>
      <c r="M9" s="58"/>
      <c r="N9" s="18" t="s">
        <v>2</v>
      </c>
    </row>
    <row r="10" spans="1:14" ht="21.75" customHeight="1">
      <c r="A10" s="70" t="s">
        <v>7</v>
      </c>
      <c r="B10" s="70" t="s">
        <v>8</v>
      </c>
      <c r="C10" s="71" t="s">
        <v>9</v>
      </c>
      <c r="D10" s="74" t="s">
        <v>10</v>
      </c>
      <c r="E10" s="75"/>
      <c r="F10" s="76"/>
      <c r="G10" s="74" t="s">
        <v>11</v>
      </c>
      <c r="H10" s="75"/>
      <c r="I10" s="76"/>
      <c r="J10" s="74" t="s">
        <v>12</v>
      </c>
      <c r="K10" s="76"/>
      <c r="L10" s="74" t="s">
        <v>13</v>
      </c>
      <c r="M10" s="75"/>
      <c r="N10" s="76"/>
    </row>
    <row r="11" spans="1:14" ht="25.5" customHeight="1">
      <c r="A11" s="70"/>
      <c r="B11" s="70"/>
      <c r="C11" s="72"/>
      <c r="D11" s="71" t="s">
        <v>14</v>
      </c>
      <c r="E11" s="25" t="s">
        <v>15</v>
      </c>
      <c r="F11" s="25" t="s">
        <v>16</v>
      </c>
      <c r="G11" s="71" t="s">
        <v>14</v>
      </c>
      <c r="H11" s="25" t="s">
        <v>15</v>
      </c>
      <c r="I11" s="25" t="s">
        <v>16</v>
      </c>
      <c r="J11" s="25" t="s">
        <v>15</v>
      </c>
      <c r="K11" s="25" t="s">
        <v>16</v>
      </c>
      <c r="L11" s="71" t="s">
        <v>14</v>
      </c>
      <c r="M11" s="25" t="s">
        <v>15</v>
      </c>
      <c r="N11" s="25" t="s">
        <v>16</v>
      </c>
    </row>
    <row r="12" spans="1:14" ht="24.75" customHeight="1">
      <c r="A12" s="70"/>
      <c r="B12" s="70"/>
      <c r="C12" s="73"/>
      <c r="D12" s="73"/>
      <c r="E12" s="25" t="s">
        <v>17</v>
      </c>
      <c r="F12" s="25" t="s">
        <v>18</v>
      </c>
      <c r="G12" s="73"/>
      <c r="H12" s="25" t="s">
        <v>17</v>
      </c>
      <c r="I12" s="25" t="s">
        <v>18</v>
      </c>
      <c r="J12" s="25" t="s">
        <v>17</v>
      </c>
      <c r="K12" s="25" t="s">
        <v>18</v>
      </c>
      <c r="L12" s="73"/>
      <c r="M12" s="25" t="s">
        <v>17</v>
      </c>
      <c r="N12" s="25" t="s">
        <v>18</v>
      </c>
    </row>
    <row r="13" spans="1:14" s="13" customFormat="1" ht="9" customHeight="1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  <c r="G13" s="26">
        <v>7</v>
      </c>
      <c r="H13" s="26">
        <v>8</v>
      </c>
      <c r="I13" s="26">
        <v>9</v>
      </c>
      <c r="J13" s="26">
        <v>10</v>
      </c>
      <c r="K13" s="26">
        <v>11</v>
      </c>
      <c r="L13" s="26">
        <v>12</v>
      </c>
      <c r="M13" s="26">
        <v>13</v>
      </c>
      <c r="N13" s="26">
        <v>14</v>
      </c>
    </row>
    <row r="14" spans="1:14" ht="12.75">
      <c r="A14" s="27"/>
      <c r="B14" s="60" t="s">
        <v>19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4" ht="12.75">
      <c r="A15" s="27"/>
      <c r="B15" s="27"/>
      <c r="C15" s="32"/>
      <c r="D15" s="32"/>
      <c r="E15" s="32"/>
      <c r="F15" s="32"/>
      <c r="G15" s="32"/>
      <c r="H15" s="32"/>
      <c r="I15" s="32"/>
      <c r="J15" s="57" t="s">
        <v>20</v>
      </c>
      <c r="K15" s="57"/>
      <c r="L15" s="57"/>
      <c r="M15" s="57"/>
      <c r="N15" s="57"/>
    </row>
    <row r="16" spans="1:14" ht="12.75">
      <c r="A16" s="27"/>
      <c r="B16" s="27"/>
      <c r="C16" s="32"/>
      <c r="D16" s="32"/>
      <c r="E16" s="32"/>
      <c r="F16" s="32"/>
      <c r="G16" s="32"/>
      <c r="H16" s="32"/>
      <c r="I16" s="32"/>
      <c r="J16" s="54" t="s">
        <v>21</v>
      </c>
      <c r="K16" s="54"/>
      <c r="L16" s="54"/>
      <c r="M16" s="54"/>
      <c r="N16" s="54"/>
    </row>
    <row r="17" spans="1:14" ht="12.75">
      <c r="A17" s="28" t="s">
        <v>22</v>
      </c>
      <c r="B17" s="55" t="s">
        <v>23</v>
      </c>
      <c r="C17" s="32">
        <v>0.07</v>
      </c>
      <c r="D17" s="33">
        <f>'Базовые цены за единицу'!B9</f>
        <v>21657.53</v>
      </c>
      <c r="E17" s="33">
        <f>'Базовые цены за единицу'!C9</f>
        <v>1517.06</v>
      </c>
      <c r="F17" s="33">
        <f>'Базовые цены за единицу'!D9</f>
        <v>2.47</v>
      </c>
      <c r="G17" s="33">
        <f>'Базовые цены с учетом расхода'!B9</f>
        <v>1516.02</v>
      </c>
      <c r="H17" s="33">
        <f>'Базовые цены с учетом расхода'!C9</f>
        <v>106.19</v>
      </c>
      <c r="I17" s="33">
        <f>'Базовые цены с учетом расхода'!D9</f>
        <v>0.17</v>
      </c>
      <c r="J17" s="32">
        <v>11.6</v>
      </c>
      <c r="K17" s="33">
        <v>6.52</v>
      </c>
      <c r="L17" s="42">
        <f>'Текущие цены с учетом расхода'!B9</f>
        <v>7759.71</v>
      </c>
      <c r="M17" s="42">
        <f>'Текущие цены с учетом расхода'!C9</f>
        <v>1231.85</v>
      </c>
      <c r="N17" s="33">
        <f>'Текущие цены с учетом расхода'!D9</f>
        <v>1.13</v>
      </c>
    </row>
    <row r="18" spans="1:14" ht="27.75" customHeight="1">
      <c r="A18" s="27"/>
      <c r="B18" s="56"/>
      <c r="C18" s="32"/>
      <c r="D18" s="32"/>
      <c r="E18" s="33">
        <f>'Базовые цены за единицу'!F9</f>
        <v>20138</v>
      </c>
      <c r="F18" s="33">
        <f>'Базовые цены за единицу'!E9</f>
        <v>0.9</v>
      </c>
      <c r="G18" s="32"/>
      <c r="H18" s="33">
        <f>'Базовые цены с учетом расхода'!F9</f>
        <v>1409.66</v>
      </c>
      <c r="I18" s="33">
        <f>'Базовые цены с учетом расхода'!E9</f>
        <v>0.06</v>
      </c>
      <c r="J18" s="33">
        <v>4.63</v>
      </c>
      <c r="K18" s="33">
        <v>11.6</v>
      </c>
      <c r="L18" s="42"/>
      <c r="M18" s="42">
        <f>'Текущие цены с учетом расхода'!F9</f>
        <v>6526.73</v>
      </c>
      <c r="N18" s="33">
        <f>'Текущие цены с учетом расхода'!E9</f>
        <v>0.73</v>
      </c>
    </row>
    <row r="19" spans="1:14" ht="12.75" hidden="1">
      <c r="A19" s="27"/>
      <c r="B19" s="29" t="s">
        <v>24</v>
      </c>
      <c r="C19" s="32"/>
      <c r="D19" s="32"/>
      <c r="E19" s="32"/>
      <c r="F19" s="32"/>
      <c r="G19" s="32">
        <v>106.19</v>
      </c>
      <c r="H19" s="32"/>
      <c r="I19" s="32"/>
      <c r="J19" s="32"/>
      <c r="K19" s="32"/>
      <c r="L19" s="32">
        <v>1231.85</v>
      </c>
      <c r="M19" s="32"/>
      <c r="N19" s="32"/>
    </row>
    <row r="20" spans="1:14" ht="12.75" hidden="1">
      <c r="A20" s="27"/>
      <c r="B20" s="29" t="s">
        <v>25</v>
      </c>
      <c r="C20" s="32"/>
      <c r="D20" s="32"/>
      <c r="E20" s="32"/>
      <c r="F20" s="32"/>
      <c r="G20" s="32">
        <v>0.17</v>
      </c>
      <c r="H20" s="32"/>
      <c r="I20" s="32"/>
      <c r="J20" s="32"/>
      <c r="K20" s="32"/>
      <c r="L20" s="32">
        <v>1.13</v>
      </c>
      <c r="M20" s="32"/>
      <c r="N20" s="32"/>
    </row>
    <row r="21" spans="1:14" ht="12.75" hidden="1">
      <c r="A21" s="27"/>
      <c r="B21" s="29" t="s">
        <v>26</v>
      </c>
      <c r="C21" s="32"/>
      <c r="D21" s="32"/>
      <c r="E21" s="32"/>
      <c r="F21" s="32"/>
      <c r="G21" s="32">
        <v>0.06</v>
      </c>
      <c r="H21" s="32"/>
      <c r="I21" s="32"/>
      <c r="J21" s="32"/>
      <c r="K21" s="32"/>
      <c r="L21" s="32">
        <v>0.73</v>
      </c>
      <c r="M21" s="32"/>
      <c r="N21" s="32"/>
    </row>
    <row r="22" spans="1:14" ht="12.75" hidden="1">
      <c r="A22" s="27"/>
      <c r="B22" s="29" t="s">
        <v>27</v>
      </c>
      <c r="C22" s="32"/>
      <c r="D22" s="32"/>
      <c r="E22" s="32"/>
      <c r="F22" s="32"/>
      <c r="G22" s="32">
        <v>1409.66</v>
      </c>
      <c r="H22" s="32"/>
      <c r="I22" s="32"/>
      <c r="J22" s="32"/>
      <c r="K22" s="32"/>
      <c r="L22" s="32">
        <v>6526.73</v>
      </c>
      <c r="M22" s="32"/>
      <c r="N22" s="32"/>
    </row>
    <row r="23" spans="1:14" ht="25.5" hidden="1">
      <c r="A23" s="27"/>
      <c r="B23" s="29" t="s">
        <v>28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5" ht="25.5" hidden="1">
      <c r="A24" s="27"/>
      <c r="B24" s="29" t="s">
        <v>29</v>
      </c>
      <c r="C24" s="32"/>
      <c r="D24" s="34"/>
      <c r="E24" s="32"/>
      <c r="F24" s="32"/>
      <c r="G24" s="32"/>
      <c r="H24" s="32"/>
      <c r="I24" s="32"/>
      <c r="J24" s="32"/>
      <c r="K24" s="34"/>
      <c r="L24" s="32"/>
      <c r="M24" s="32"/>
      <c r="N24" s="32"/>
      <c r="O24" s="14" t="s">
        <v>30</v>
      </c>
    </row>
    <row r="25" spans="1:14" ht="12.75" hidden="1">
      <c r="A25" s="27"/>
      <c r="B25" s="29" t="s">
        <v>31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25.5" hidden="1">
      <c r="A26" s="27"/>
      <c r="B26" s="29" t="s">
        <v>32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25.5" hidden="1">
      <c r="A27" s="27"/>
      <c r="B27" s="29" t="s">
        <v>33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6" ht="12.75" hidden="1">
      <c r="A28" s="27"/>
      <c r="B28" s="29" t="s">
        <v>34</v>
      </c>
      <c r="C28" s="32"/>
      <c r="D28" s="32">
        <v>85</v>
      </c>
      <c r="E28" s="32"/>
      <c r="F28" s="32"/>
      <c r="G28" s="33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90.31</v>
      </c>
      <c r="H28" s="32"/>
      <c r="I28" s="32"/>
      <c r="J28" s="32"/>
      <c r="K28" s="32">
        <v>72</v>
      </c>
      <c r="L28" s="33">
        <f>IF('Текущие цены с учетом расхода'!N9&gt;0,'Текущие цены с учетом расхода'!N9,IF('Текущие цены с учетом расхода'!N9&lt;0,'Текущие цены с учетом расхода'!N9,""))</f>
        <v>887.46</v>
      </c>
      <c r="M28" s="32"/>
      <c r="N28" s="32"/>
      <c r="P28" s="19" t="s">
        <v>35</v>
      </c>
    </row>
    <row r="29" spans="1:16" ht="12.75" hidden="1">
      <c r="A29" s="27"/>
      <c r="B29" s="29" t="s">
        <v>36</v>
      </c>
      <c r="C29" s="32"/>
      <c r="D29" s="32">
        <v>85</v>
      </c>
      <c r="E29" s="32"/>
      <c r="F29" s="32"/>
      <c r="G29" s="33">
        <f>IF('Базовые цены с учетом расхода'!P9&gt;0,'Базовые цены с учетом расхода'!P9,IF('Базовые цены с учетом расхода'!P9&lt;0,'Базовые цены с учетом расхода'!P9,""))</f>
        <v>90.27</v>
      </c>
      <c r="H29" s="32"/>
      <c r="I29" s="32"/>
      <c r="J29" s="32"/>
      <c r="K29" s="32">
        <v>72</v>
      </c>
      <c r="L29" s="33">
        <f>IF('Текущие цены с учетом расхода'!P9&gt;0,'Текущие цены с учетом расхода'!P9,IF('Текущие цены с учетом расхода'!P9&lt;0,'Текущие цены с учетом расхода'!P9,""))</f>
        <v>886.93</v>
      </c>
      <c r="M29" s="32"/>
      <c r="N29" s="32"/>
      <c r="P29" s="19" t="s">
        <v>37</v>
      </c>
    </row>
    <row r="30" spans="1:16" ht="25.5" hidden="1">
      <c r="A30" s="27"/>
      <c r="B30" s="29" t="s">
        <v>38</v>
      </c>
      <c r="C30" s="32"/>
      <c r="D30" s="32">
        <v>85</v>
      </c>
      <c r="E30" s="32"/>
      <c r="F30" s="32"/>
      <c r="G30" s="33">
        <f>IF('Базовые цены с учетом расхода'!Q9&gt;0,'Базовые цены с учетом расхода'!Q9,IF('Базовые цены с учетом расхода'!Q9&lt;0,'Базовые цены с учетом расхода'!Q9,""))</f>
        <v>0.05</v>
      </c>
      <c r="H30" s="32"/>
      <c r="I30" s="32"/>
      <c r="J30" s="32"/>
      <c r="K30" s="32">
        <v>72</v>
      </c>
      <c r="L30" s="33">
        <f>IF('Текущие цены с учетом расхода'!Q9&gt;0,'Текущие цены с учетом расхода'!Q9,IF('Текущие цены с учетом расхода'!Q9&lt;0,'Текущие цены с учетом расхода'!Q9,""))</f>
        <v>0.53</v>
      </c>
      <c r="M30" s="32"/>
      <c r="N30" s="32"/>
      <c r="P30" s="19" t="s">
        <v>39</v>
      </c>
    </row>
    <row r="31" spans="1:16" ht="12.75" hidden="1">
      <c r="A31" s="27"/>
      <c r="B31" s="29" t="s">
        <v>40</v>
      </c>
      <c r="C31" s="32"/>
      <c r="D31" s="32">
        <v>65</v>
      </c>
      <c r="E31" s="32"/>
      <c r="F31" s="32"/>
      <c r="G31" s="33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69.06</v>
      </c>
      <c r="H31" s="32"/>
      <c r="I31" s="32"/>
      <c r="J31" s="32"/>
      <c r="K31" s="32">
        <v>52</v>
      </c>
      <c r="L31" s="33">
        <f>IF('Текущие цены с учетом расхода'!O9&gt;0,'Текущие цены с учетом расхода'!O9,IF('Текущие цены с учетом расхода'!O9&lt;0,'Текущие цены с учетом расхода'!O9,""))</f>
        <v>640.94</v>
      </c>
      <c r="M31" s="32"/>
      <c r="N31" s="32"/>
      <c r="P31" s="19" t="s">
        <v>41</v>
      </c>
    </row>
    <row r="32" spans="1:16" ht="12.75" hidden="1">
      <c r="A32" s="27"/>
      <c r="B32" s="29" t="s">
        <v>42</v>
      </c>
      <c r="C32" s="32"/>
      <c r="D32" s="32">
        <v>65</v>
      </c>
      <c r="E32" s="32"/>
      <c r="F32" s="32"/>
      <c r="G32" s="33">
        <f>IF('Базовые цены с учетом расхода'!R9&gt;0,'Базовые цены с учетом расхода'!R9,IF('Базовые цены с учетом расхода'!R9&lt;0,'Базовые цены с учетом расхода'!R9,""))</f>
        <v>69.03</v>
      </c>
      <c r="H32" s="32"/>
      <c r="I32" s="32"/>
      <c r="J32" s="32"/>
      <c r="K32" s="32">
        <v>52</v>
      </c>
      <c r="L32" s="33">
        <f>IF('Текущие цены с учетом расхода'!R9&gt;0,'Текущие цены с учетом расхода'!R9,IF('Текущие цены с учетом расхода'!R9&lt;0,'Текущие цены с учетом расхода'!R9,""))</f>
        <v>640.56</v>
      </c>
      <c r="M32" s="32"/>
      <c r="N32" s="32"/>
      <c r="P32" s="19" t="s">
        <v>43</v>
      </c>
    </row>
    <row r="33" spans="1:16" ht="12.75" hidden="1">
      <c r="A33" s="27"/>
      <c r="B33" s="29" t="s">
        <v>44</v>
      </c>
      <c r="C33" s="32"/>
      <c r="D33" s="32">
        <v>65</v>
      </c>
      <c r="E33" s="32"/>
      <c r="F33" s="32"/>
      <c r="G33" s="33">
        <f>IF('Базовые цены с учетом расхода'!S9&gt;0,'Базовые цены с учетом расхода'!S9,IF('Базовые цены с учетом расхода'!S9&lt;0,'Базовые цены с учетом расхода'!S9,""))</f>
        <v>0.04</v>
      </c>
      <c r="H33" s="32"/>
      <c r="I33" s="32"/>
      <c r="J33" s="32"/>
      <c r="K33" s="32">
        <v>52</v>
      </c>
      <c r="L33" s="33">
        <f>IF('Текущие цены с учетом расхода'!S9&gt;0,'Текущие цены с учетом расхода'!S9,IF('Текущие цены с учетом расхода'!S9&lt;0,'Текущие цены с учетом расхода'!S9,""))</f>
        <v>0.38</v>
      </c>
      <c r="M33" s="32"/>
      <c r="N33" s="32"/>
      <c r="P33" s="19" t="s">
        <v>45</v>
      </c>
    </row>
    <row r="34" spans="1:14" ht="12.75">
      <c r="A34" s="27"/>
      <c r="B34" s="27"/>
      <c r="C34" s="32"/>
      <c r="D34" s="32"/>
      <c r="E34" s="32"/>
      <c r="F34" s="32"/>
      <c r="G34" s="32"/>
      <c r="H34" s="32"/>
      <c r="I34" s="32"/>
      <c r="J34" s="57" t="s">
        <v>20</v>
      </c>
      <c r="K34" s="57"/>
      <c r="L34" s="57"/>
      <c r="M34" s="57"/>
      <c r="N34" s="57"/>
    </row>
    <row r="35" spans="1:14" ht="12.75">
      <c r="A35" s="27"/>
      <c r="B35" s="27"/>
      <c r="C35" s="32"/>
      <c r="D35" s="32"/>
      <c r="E35" s="32"/>
      <c r="F35" s="32"/>
      <c r="G35" s="32"/>
      <c r="H35" s="32"/>
      <c r="I35" s="32"/>
      <c r="J35" s="54" t="s">
        <v>46</v>
      </c>
      <c r="K35" s="54"/>
      <c r="L35" s="54"/>
      <c r="M35" s="54"/>
      <c r="N35" s="54"/>
    </row>
    <row r="36" spans="1:14" ht="12.75">
      <c r="A36" s="28" t="s">
        <v>47</v>
      </c>
      <c r="B36" s="55" t="s">
        <v>48</v>
      </c>
      <c r="C36" s="32">
        <v>-7</v>
      </c>
      <c r="D36" s="33">
        <f>'Базовые цены за единицу'!B10</f>
        <v>201.38</v>
      </c>
      <c r="E36" s="33">
        <f>'Базовые цены за единицу'!C10</f>
        <v>0</v>
      </c>
      <c r="F36" s="33">
        <f>'Базовые цены за единицу'!D10</f>
        <v>0</v>
      </c>
      <c r="G36" s="33">
        <f>'Базовые цены с учетом расхода'!B10</f>
        <v>-1409.66</v>
      </c>
      <c r="H36" s="33">
        <f>'Базовые цены с учетом расхода'!C10</f>
        <v>0</v>
      </c>
      <c r="I36" s="33">
        <f>'Базовые цены с учетом расхода'!D10</f>
        <v>0</v>
      </c>
      <c r="J36" s="32"/>
      <c r="K36" s="33"/>
      <c r="L36" s="42">
        <f>'Текущие цены с учетом расхода'!B10</f>
        <v>-6526.73</v>
      </c>
      <c r="M36" s="33">
        <f>'Текущие цены с учетом расхода'!C10</f>
        <v>0</v>
      </c>
      <c r="N36" s="33">
        <f>'Текущие цены с учетом расхода'!D10</f>
        <v>0</v>
      </c>
    </row>
    <row r="37" spans="1:14" ht="66.75" customHeight="1">
      <c r="A37" s="27"/>
      <c r="B37" s="56"/>
      <c r="C37" s="32"/>
      <c r="D37" s="32"/>
      <c r="E37" s="33">
        <f>'Базовые цены за единицу'!F10</f>
        <v>201.38</v>
      </c>
      <c r="F37" s="33">
        <f>'Базовые цены за единицу'!E10</f>
        <v>0</v>
      </c>
      <c r="G37" s="32"/>
      <c r="H37" s="33">
        <f>'Базовые цены с учетом расхода'!F10</f>
        <v>-1409.66</v>
      </c>
      <c r="I37" s="33">
        <f>'Базовые цены с учетом расхода'!E10</f>
        <v>0</v>
      </c>
      <c r="J37" s="33">
        <v>4.63</v>
      </c>
      <c r="K37" s="32"/>
      <c r="L37" s="32"/>
      <c r="M37" s="42">
        <f>'Текущие цены с учетом расхода'!F10</f>
        <v>-6526.73</v>
      </c>
      <c r="N37" s="33">
        <f>'Текущие цены с учетом расхода'!E10</f>
        <v>0</v>
      </c>
    </row>
    <row r="38" spans="1:14" ht="12.75" hidden="1">
      <c r="A38" s="27"/>
      <c r="B38" s="30" t="s">
        <v>49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2.75" hidden="1">
      <c r="A39" s="27"/>
      <c r="B39" s="29" t="s">
        <v>24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2.75" hidden="1">
      <c r="A40" s="27"/>
      <c r="B40" s="29" t="s">
        <v>25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2.75" hidden="1">
      <c r="A41" s="27"/>
      <c r="B41" s="29" t="s">
        <v>26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2.75" hidden="1">
      <c r="A42" s="27"/>
      <c r="B42" s="29" t="s">
        <v>27</v>
      </c>
      <c r="C42" s="32"/>
      <c r="D42" s="32"/>
      <c r="E42" s="32"/>
      <c r="F42" s="32"/>
      <c r="G42" s="32">
        <v>-1409.66</v>
      </c>
      <c r="H42" s="32"/>
      <c r="I42" s="32"/>
      <c r="J42" s="32"/>
      <c r="K42" s="32"/>
      <c r="L42" s="32">
        <v>-6526.73</v>
      </c>
      <c r="M42" s="32"/>
      <c r="N42" s="32"/>
    </row>
    <row r="43" spans="1:14" ht="25.5" hidden="1">
      <c r="A43" s="27"/>
      <c r="B43" s="29" t="s">
        <v>28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5" ht="25.5" hidden="1">
      <c r="A44" s="27"/>
      <c r="B44" s="29" t="s">
        <v>29</v>
      </c>
      <c r="C44" s="32"/>
      <c r="D44" s="34"/>
      <c r="E44" s="32"/>
      <c r="F44" s="32"/>
      <c r="G44" s="32"/>
      <c r="H44" s="32"/>
      <c r="I44" s="32"/>
      <c r="J44" s="32"/>
      <c r="K44" s="34"/>
      <c r="L44" s="32"/>
      <c r="M44" s="32"/>
      <c r="N44" s="32"/>
      <c r="O44" s="14" t="s">
        <v>30</v>
      </c>
    </row>
    <row r="45" spans="1:14" ht="12.75" hidden="1">
      <c r="A45" s="27"/>
      <c r="B45" s="29" t="s">
        <v>31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25.5" hidden="1">
      <c r="A46" s="27"/>
      <c r="B46" s="29" t="s">
        <v>32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25.5" hidden="1">
      <c r="A47" s="27"/>
      <c r="B47" s="29" t="s">
        <v>33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6" ht="12.75" hidden="1">
      <c r="A48" s="27"/>
      <c r="B48" s="29" t="s">
        <v>34</v>
      </c>
      <c r="C48" s="32"/>
      <c r="D48" s="32"/>
      <c r="E48" s="32"/>
      <c r="F48" s="32"/>
      <c r="G48" s="33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</c>
      <c r="H48" s="32"/>
      <c r="I48" s="32"/>
      <c r="J48" s="32"/>
      <c r="K48" s="32"/>
      <c r="L48" s="33">
        <f>IF('Текущие цены с учетом расхода'!N10&gt;0,'Текущие цены с учетом расхода'!N10,IF('Текущие цены с учетом расхода'!N10&lt;0,'Текущие цены с учетом расхода'!N10,""))</f>
      </c>
      <c r="M48" s="32"/>
      <c r="N48" s="32"/>
      <c r="P48" s="19" t="s">
        <v>35</v>
      </c>
    </row>
    <row r="49" spans="1:16" ht="12.75" hidden="1">
      <c r="A49" s="27"/>
      <c r="B49" s="29" t="s">
        <v>36</v>
      </c>
      <c r="C49" s="32"/>
      <c r="D49" s="32"/>
      <c r="E49" s="32"/>
      <c r="F49" s="32"/>
      <c r="G49" s="33">
        <f>IF('Базовые цены с учетом расхода'!P10&gt;0,'Базовые цены с учетом расхода'!P10,IF('Базовые цены с учетом расхода'!P10&lt;0,'Базовые цены с учетом расхода'!P10,""))</f>
      </c>
      <c r="H49" s="32"/>
      <c r="I49" s="32"/>
      <c r="J49" s="32"/>
      <c r="K49" s="32"/>
      <c r="L49" s="33">
        <f>IF('Текущие цены с учетом расхода'!P10&gt;0,'Текущие цены с учетом расхода'!P10,IF('Текущие цены с учетом расхода'!P10&lt;0,'Текущие цены с учетом расхода'!P10,""))</f>
      </c>
      <c r="M49" s="32"/>
      <c r="N49" s="32"/>
      <c r="P49" s="19" t="s">
        <v>37</v>
      </c>
    </row>
    <row r="50" spans="1:16" ht="25.5" hidden="1">
      <c r="A50" s="27"/>
      <c r="B50" s="29" t="s">
        <v>38</v>
      </c>
      <c r="C50" s="32"/>
      <c r="D50" s="32"/>
      <c r="E50" s="32"/>
      <c r="F50" s="32"/>
      <c r="G50" s="33">
        <f>IF('Базовые цены с учетом расхода'!Q10&gt;0,'Базовые цены с учетом расхода'!Q10,IF('Базовые цены с учетом расхода'!Q10&lt;0,'Базовые цены с учетом расхода'!Q10,""))</f>
      </c>
      <c r="H50" s="32"/>
      <c r="I50" s="32"/>
      <c r="J50" s="32"/>
      <c r="K50" s="32"/>
      <c r="L50" s="33">
        <f>IF('Текущие цены с учетом расхода'!Q10&gt;0,'Текущие цены с учетом расхода'!Q10,IF('Текущие цены с учетом расхода'!Q10&lt;0,'Текущие цены с учетом расхода'!Q10,""))</f>
      </c>
      <c r="M50" s="32"/>
      <c r="N50" s="32"/>
      <c r="P50" s="19" t="s">
        <v>39</v>
      </c>
    </row>
    <row r="51" spans="1:16" ht="12.75" hidden="1">
      <c r="A51" s="27"/>
      <c r="B51" s="29" t="s">
        <v>40</v>
      </c>
      <c r="C51" s="32"/>
      <c r="D51" s="32"/>
      <c r="E51" s="32"/>
      <c r="F51" s="32"/>
      <c r="G51" s="33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</c>
      <c r="H51" s="32"/>
      <c r="I51" s="32"/>
      <c r="J51" s="32"/>
      <c r="K51" s="32"/>
      <c r="L51" s="33">
        <f>IF('Текущие цены с учетом расхода'!O10&gt;0,'Текущие цены с учетом расхода'!O10,IF('Текущие цены с учетом расхода'!O10&lt;0,'Текущие цены с учетом расхода'!O10,""))</f>
      </c>
      <c r="M51" s="32"/>
      <c r="N51" s="32"/>
      <c r="P51" s="19" t="s">
        <v>41</v>
      </c>
    </row>
    <row r="52" spans="1:16" ht="12.75" hidden="1">
      <c r="A52" s="27"/>
      <c r="B52" s="29" t="s">
        <v>42</v>
      </c>
      <c r="C52" s="32"/>
      <c r="D52" s="32"/>
      <c r="E52" s="32"/>
      <c r="F52" s="32"/>
      <c r="G52" s="33">
        <f>IF('Базовые цены с учетом расхода'!R10&gt;0,'Базовые цены с учетом расхода'!R10,IF('Базовые цены с учетом расхода'!R10&lt;0,'Базовые цены с учетом расхода'!R10,""))</f>
      </c>
      <c r="H52" s="32"/>
      <c r="I52" s="32"/>
      <c r="J52" s="32"/>
      <c r="K52" s="32"/>
      <c r="L52" s="33">
        <f>IF('Текущие цены с учетом расхода'!R10&gt;0,'Текущие цены с учетом расхода'!R10,IF('Текущие цены с учетом расхода'!R10&lt;0,'Текущие цены с учетом расхода'!R10,""))</f>
      </c>
      <c r="M52" s="32"/>
      <c r="N52" s="32"/>
      <c r="P52" s="19" t="s">
        <v>43</v>
      </c>
    </row>
    <row r="53" spans="1:16" ht="12.75" hidden="1">
      <c r="A53" s="27"/>
      <c r="B53" s="29" t="s">
        <v>44</v>
      </c>
      <c r="C53" s="32"/>
      <c r="D53" s="32"/>
      <c r="E53" s="32"/>
      <c r="F53" s="32"/>
      <c r="G53" s="33">
        <f>IF('Базовые цены с учетом расхода'!S10&gt;0,'Базовые цены с учетом расхода'!S10,IF('Базовые цены с учетом расхода'!S10&lt;0,'Базовые цены с учетом расхода'!S10,""))</f>
      </c>
      <c r="H53" s="32"/>
      <c r="I53" s="32"/>
      <c r="J53" s="32"/>
      <c r="K53" s="32"/>
      <c r="L53" s="33">
        <f>IF('Текущие цены с учетом расхода'!S10&gt;0,'Текущие цены с учетом расхода'!S10,IF('Текущие цены с учетом расхода'!S10&lt;0,'Текущие цены с учетом расхода'!S10,""))</f>
      </c>
      <c r="M53" s="32"/>
      <c r="N53" s="32"/>
      <c r="P53" s="19" t="s">
        <v>45</v>
      </c>
    </row>
    <row r="54" spans="1:26" ht="12.75">
      <c r="A54" s="27"/>
      <c r="B54" s="31" t="s">
        <v>50</v>
      </c>
      <c r="C54" s="32"/>
      <c r="D54" s="32"/>
      <c r="E54" s="32"/>
      <c r="F54" s="35"/>
      <c r="G54" s="64">
        <f>'Базовые концовки'!F10</f>
        <v>106.36</v>
      </c>
      <c r="H54" s="59">
        <f>'Базовые концовки'!G10</f>
        <v>106.19</v>
      </c>
      <c r="I54" s="43">
        <f>'Базовые концовки'!H10</f>
        <v>0.17</v>
      </c>
      <c r="J54" s="32"/>
      <c r="K54" s="32"/>
      <c r="L54" s="59">
        <f>'Текущие концовки'!F10</f>
        <v>1232.98</v>
      </c>
      <c r="M54" s="59">
        <f>'Текущие концовки'!G10</f>
        <v>1231.85</v>
      </c>
      <c r="N54" s="37">
        <f>'Текущие концовки'!H10</f>
        <v>1.13</v>
      </c>
      <c r="T54" s="53">
        <f>'Текущие концовки'!G10</f>
        <v>1231.85</v>
      </c>
      <c r="U54" s="53">
        <f>'Текущие концовки'!H10</f>
        <v>1.13</v>
      </c>
      <c r="V54" s="53">
        <f>'Текущие концовки'!I10</f>
        <v>0.73</v>
      </c>
      <c r="X54" s="58" t="e">
        <f>'Текущие концовки'!K10</f>
        <v>#NAME?</v>
      </c>
      <c r="Y54" s="53">
        <f>'Текущие концовки'!L10</f>
        <v>0</v>
      </c>
      <c r="Z54" s="53">
        <f>'Текущие концовки'!M10</f>
        <v>0</v>
      </c>
    </row>
    <row r="55" spans="1:26" ht="12.75">
      <c r="A55" s="27"/>
      <c r="B55" s="27"/>
      <c r="C55" s="32"/>
      <c r="D55" s="32"/>
      <c r="E55" s="32"/>
      <c r="F55" s="32"/>
      <c r="G55" s="64"/>
      <c r="H55" s="59"/>
      <c r="I55" s="43">
        <f>'Базовые концовки'!I10</f>
        <v>0.06</v>
      </c>
      <c r="J55" s="32"/>
      <c r="K55" s="32"/>
      <c r="L55" s="59"/>
      <c r="M55" s="59"/>
      <c r="N55" s="37">
        <f>'Текущие концовки'!I10</f>
        <v>0.73</v>
      </c>
      <c r="T55" s="53"/>
      <c r="U55" s="53"/>
      <c r="V55" s="53"/>
      <c r="X55" s="58"/>
      <c r="Y55" s="53"/>
      <c r="Z55" s="53"/>
    </row>
    <row r="56" spans="1:26" ht="12.75" hidden="1">
      <c r="A56" s="27"/>
      <c r="B56" s="31" t="s">
        <v>51</v>
      </c>
      <c r="C56" s="32"/>
      <c r="D56" s="32"/>
      <c r="E56" s="35"/>
      <c r="F56" s="32"/>
      <c r="G56" s="36">
        <f>'Базовые концовки'!F11</f>
        <v>0</v>
      </c>
      <c r="H56" s="43">
        <f>'Базовые концовки'!G11</f>
        <v>0</v>
      </c>
      <c r="I56" s="43">
        <f>'Базовые концовки'!H11</f>
        <v>0</v>
      </c>
      <c r="J56" s="32"/>
      <c r="K56" s="32"/>
      <c r="L56" s="43">
        <f>'Текущие концовки'!F11</f>
        <v>0</v>
      </c>
      <c r="M56" s="43">
        <f>'Текущие концовки'!G11</f>
        <v>0</v>
      </c>
      <c r="N56" s="37">
        <f>'Текущие концовки'!H11</f>
        <v>0</v>
      </c>
      <c r="T56" s="22">
        <f>'Текущие концовки'!G11</f>
        <v>0</v>
      </c>
      <c r="U56" s="22">
        <f>'Текущие концовки'!H11</f>
        <v>0</v>
      </c>
      <c r="V56" s="22">
        <f>'Текущие концовки'!I11</f>
        <v>0</v>
      </c>
      <c r="X56" s="17">
        <f>'Текущие концовки'!K11</f>
        <v>0</v>
      </c>
      <c r="Y56" s="22">
        <f>'Текущие концовки'!L11</f>
        <v>0</v>
      </c>
      <c r="Z56" s="22">
        <f>'Текущие концовки'!M11</f>
        <v>0</v>
      </c>
    </row>
    <row r="57" spans="1:26" ht="12.75" hidden="1">
      <c r="A57" s="27"/>
      <c r="B57" s="31" t="s">
        <v>52</v>
      </c>
      <c r="C57" s="32"/>
      <c r="D57" s="32"/>
      <c r="E57" s="35"/>
      <c r="F57" s="32"/>
      <c r="G57" s="36" t="e">
        <f>'Базовые концовки'!F12</f>
        <v>#NAME?</v>
      </c>
      <c r="H57" s="43"/>
      <c r="I57" s="43"/>
      <c r="J57" s="32"/>
      <c r="K57" s="32"/>
      <c r="L57" s="43" t="e">
        <f>'Текущие концовки'!F12</f>
        <v>#NAME?</v>
      </c>
      <c r="M57" s="43"/>
      <c r="N57" s="37"/>
      <c r="T57" s="22"/>
      <c r="U57" s="22"/>
      <c r="V57" s="22"/>
      <c r="X57" s="17"/>
      <c r="Y57" s="22"/>
      <c r="Z57" s="22"/>
    </row>
    <row r="58" spans="1:26" ht="12.75" hidden="1">
      <c r="A58" s="27"/>
      <c r="B58" s="31" t="s">
        <v>53</v>
      </c>
      <c r="C58" s="32"/>
      <c r="D58" s="32"/>
      <c r="E58" s="35"/>
      <c r="F58" s="32"/>
      <c r="G58" s="36" t="e">
        <f>'Базовые концовки'!F13</f>
        <v>#NAME?</v>
      </c>
      <c r="H58" s="43"/>
      <c r="I58" s="43"/>
      <c r="J58" s="32"/>
      <c r="K58" s="32"/>
      <c r="L58" s="43" t="e">
        <f>'Текущие концовки'!F13</f>
        <v>#NAME?</v>
      </c>
      <c r="M58" s="43"/>
      <c r="N58" s="37"/>
      <c r="T58" s="22"/>
      <c r="U58" s="22"/>
      <c r="V58" s="22"/>
      <c r="X58" s="17"/>
      <c r="Y58" s="22"/>
      <c r="Z58" s="22"/>
    </row>
    <row r="59" spans="1:26" ht="12.75" hidden="1">
      <c r="A59" s="27"/>
      <c r="B59" s="31" t="s">
        <v>54</v>
      </c>
      <c r="C59" s="32"/>
      <c r="D59" s="32"/>
      <c r="E59" s="35"/>
      <c r="F59" s="32"/>
      <c r="G59" s="36" t="e">
        <f>'Базовые концовки'!F14</f>
        <v>#NAME?</v>
      </c>
      <c r="H59" s="43"/>
      <c r="I59" s="43"/>
      <c r="J59" s="32"/>
      <c r="K59" s="32"/>
      <c r="L59" s="43" t="e">
        <f>'Текущие концовки'!F14</f>
        <v>#NAME?</v>
      </c>
      <c r="M59" s="43"/>
      <c r="N59" s="37"/>
      <c r="T59" s="22"/>
      <c r="U59" s="22"/>
      <c r="V59" s="22"/>
      <c r="X59" s="17"/>
      <c r="Y59" s="22"/>
      <c r="Z59" s="22"/>
    </row>
    <row r="60" spans="1:26" ht="12.75" hidden="1">
      <c r="A60" s="27"/>
      <c r="B60" s="31" t="s">
        <v>55</v>
      </c>
      <c r="C60" s="32"/>
      <c r="D60" s="32"/>
      <c r="E60" s="35"/>
      <c r="F60" s="32"/>
      <c r="G60" s="36" t="e">
        <f>'Базовые концовки'!F15</f>
        <v>#NAME?</v>
      </c>
      <c r="H60" s="43"/>
      <c r="I60" s="43"/>
      <c r="J60" s="32"/>
      <c r="K60" s="32"/>
      <c r="L60" s="43" t="e">
        <f>'Текущие концовки'!F15</f>
        <v>#NAME?</v>
      </c>
      <c r="M60" s="43"/>
      <c r="N60" s="37"/>
      <c r="T60" s="22"/>
      <c r="U60" s="22"/>
      <c r="V60" s="22"/>
      <c r="X60" s="17"/>
      <c r="Y60" s="22"/>
      <c r="Z60" s="22"/>
    </row>
    <row r="61" spans="1:26" ht="12.75" hidden="1">
      <c r="A61" s="27"/>
      <c r="B61" s="31" t="s">
        <v>56</v>
      </c>
      <c r="C61" s="32"/>
      <c r="D61" s="32"/>
      <c r="E61" s="35"/>
      <c r="F61" s="32"/>
      <c r="G61" s="36" t="e">
        <f>'Базовые концовки'!F16</f>
        <v>#NAME?</v>
      </c>
      <c r="H61" s="43"/>
      <c r="I61" s="43"/>
      <c r="J61" s="32"/>
      <c r="K61" s="32"/>
      <c r="L61" s="43" t="e">
        <f>'Текущие концовки'!F16</f>
        <v>#NAME?</v>
      </c>
      <c r="M61" s="43"/>
      <c r="N61" s="37"/>
      <c r="T61" s="22"/>
      <c r="U61" s="22"/>
      <c r="V61" s="22"/>
      <c r="X61" s="17"/>
      <c r="Y61" s="22"/>
      <c r="Z61" s="22"/>
    </row>
    <row r="62" spans="1:26" ht="25.5" hidden="1">
      <c r="A62" s="27"/>
      <c r="B62" s="31" t="s">
        <v>57</v>
      </c>
      <c r="C62" s="32"/>
      <c r="D62" s="32"/>
      <c r="E62" s="35"/>
      <c r="F62" s="32"/>
      <c r="G62" s="36" t="e">
        <f>'Базовые концовки'!F17</f>
        <v>#NAME?</v>
      </c>
      <c r="H62" s="43"/>
      <c r="I62" s="43"/>
      <c r="J62" s="32"/>
      <c r="K62" s="32"/>
      <c r="L62" s="43" t="e">
        <f>'Текущие концовки'!F17</f>
        <v>#NAME?</v>
      </c>
      <c r="M62" s="43"/>
      <c r="N62" s="37"/>
      <c r="T62" s="22"/>
      <c r="U62" s="22"/>
      <c r="V62" s="22"/>
      <c r="X62" s="17"/>
      <c r="Y62" s="22"/>
      <c r="Z62" s="22"/>
    </row>
    <row r="63" spans="1:26" ht="12.75" hidden="1">
      <c r="A63" s="27"/>
      <c r="B63" s="31" t="s">
        <v>58</v>
      </c>
      <c r="C63" s="32"/>
      <c r="D63" s="32"/>
      <c r="E63" s="35"/>
      <c r="F63" s="32"/>
      <c r="G63" s="36" t="e">
        <f>'Базовые концовки'!F18</f>
        <v>#NAME?</v>
      </c>
      <c r="H63" s="43"/>
      <c r="I63" s="43"/>
      <c r="J63" s="32"/>
      <c r="K63" s="32"/>
      <c r="L63" s="43" t="e">
        <f>'Текущие концовки'!F18</f>
        <v>#NAME?</v>
      </c>
      <c r="M63" s="43"/>
      <c r="N63" s="37"/>
      <c r="T63" s="22"/>
      <c r="U63" s="22"/>
      <c r="V63" s="22"/>
      <c r="X63" s="17"/>
      <c r="Y63" s="22"/>
      <c r="Z63" s="22"/>
    </row>
    <row r="64" spans="1:26" ht="12.75" hidden="1">
      <c r="A64" s="27"/>
      <c r="B64" s="31" t="s">
        <v>59</v>
      </c>
      <c r="C64" s="32"/>
      <c r="D64" s="32"/>
      <c r="E64" s="35"/>
      <c r="F64" s="32"/>
      <c r="G64" s="36" t="e">
        <f>'Базовые концовки'!F19</f>
        <v>#NAME?</v>
      </c>
      <c r="H64" s="43"/>
      <c r="I64" s="43"/>
      <c r="J64" s="32"/>
      <c r="K64" s="32"/>
      <c r="L64" s="43" t="e">
        <f>'Текущие концовки'!F19</f>
        <v>#NAME?</v>
      </c>
      <c r="M64" s="43"/>
      <c r="N64" s="37"/>
      <c r="T64" s="22"/>
      <c r="U64" s="22"/>
      <c r="V64" s="22"/>
      <c r="X64" s="17"/>
      <c r="Y64" s="22"/>
      <c r="Z64" s="22"/>
    </row>
    <row r="65" spans="1:26" ht="12.75" hidden="1">
      <c r="A65" s="27"/>
      <c r="B65" s="31" t="s">
        <v>60</v>
      </c>
      <c r="C65" s="32"/>
      <c r="D65" s="32"/>
      <c r="E65" s="35"/>
      <c r="F65" s="32"/>
      <c r="G65" s="36" t="e">
        <f>'Базовые концовки'!F20</f>
        <v>#NAME?</v>
      </c>
      <c r="H65" s="43"/>
      <c r="I65" s="43"/>
      <c r="J65" s="32"/>
      <c r="K65" s="32"/>
      <c r="L65" s="43" t="e">
        <f>'Текущие концовки'!F20</f>
        <v>#NAME?</v>
      </c>
      <c r="M65" s="43"/>
      <c r="N65" s="37"/>
      <c r="T65" s="22"/>
      <c r="U65" s="22"/>
      <c r="V65" s="22"/>
      <c r="X65" s="17"/>
      <c r="Y65" s="22"/>
      <c r="Z65" s="22"/>
    </row>
    <row r="66" spans="1:26" ht="12.75">
      <c r="A66" s="27"/>
      <c r="B66" s="31" t="s">
        <v>61</v>
      </c>
      <c r="C66" s="32"/>
      <c r="D66" s="32"/>
      <c r="E66" s="32"/>
      <c r="F66" s="35"/>
      <c r="G66" s="64">
        <f>'Базовые концовки'!F21</f>
        <v>106.36</v>
      </c>
      <c r="H66" s="59">
        <f>'Базовые концовки'!G21</f>
        <v>106.19</v>
      </c>
      <c r="I66" s="43">
        <f>'Базовые концовки'!H21</f>
        <v>0.17</v>
      </c>
      <c r="J66" s="32"/>
      <c r="K66" s="32"/>
      <c r="L66" s="59">
        <f>'Текущие концовки'!F21</f>
        <v>1232.98</v>
      </c>
      <c r="M66" s="59">
        <f>'Текущие концовки'!G21</f>
        <v>1231.85</v>
      </c>
      <c r="N66" s="37">
        <f>'Текущие концовки'!H21</f>
        <v>1.13</v>
      </c>
      <c r="T66" s="53">
        <f>'Текущие концовки'!G21</f>
        <v>1231.85</v>
      </c>
      <c r="U66" s="53">
        <f>'Текущие концовки'!H21</f>
        <v>1.13</v>
      </c>
      <c r="V66" s="53">
        <f>'Текущие концовки'!I21</f>
        <v>0.73</v>
      </c>
      <c r="X66" s="58" t="e">
        <f>'Текущие концовки'!K21</f>
        <v>#NAME?</v>
      </c>
      <c r="Y66" s="53">
        <f>'Текущие концовки'!L21</f>
        <v>0</v>
      </c>
      <c r="Z66" s="53">
        <f>'Текущие концовки'!M21</f>
        <v>0</v>
      </c>
    </row>
    <row r="67" spans="1:26" ht="12.75">
      <c r="A67" s="27"/>
      <c r="B67" s="27"/>
      <c r="C67" s="32"/>
      <c r="D67" s="32"/>
      <c r="E67" s="32"/>
      <c r="F67" s="32"/>
      <c r="G67" s="64"/>
      <c r="H67" s="59"/>
      <c r="I67" s="43">
        <f>'Базовые концовки'!I21</f>
        <v>0.06</v>
      </c>
      <c r="J67" s="32"/>
      <c r="K67" s="32"/>
      <c r="L67" s="59"/>
      <c r="M67" s="59"/>
      <c r="N67" s="37">
        <f>'Текущие концовки'!I21</f>
        <v>0.73</v>
      </c>
      <c r="T67" s="53"/>
      <c r="U67" s="53"/>
      <c r="V67" s="53"/>
      <c r="X67" s="58"/>
      <c r="Y67" s="53"/>
      <c r="Z67" s="53"/>
    </row>
    <row r="68" spans="1:26" ht="12.75" hidden="1">
      <c r="A68" s="27"/>
      <c r="B68" s="31" t="s">
        <v>62</v>
      </c>
      <c r="C68" s="32"/>
      <c r="D68" s="32"/>
      <c r="E68" s="35"/>
      <c r="F68" s="32"/>
      <c r="G68" s="36"/>
      <c r="H68" s="37"/>
      <c r="I68" s="37"/>
      <c r="J68" s="32"/>
      <c r="K68" s="32"/>
      <c r="L68" s="43"/>
      <c r="M68" s="37"/>
      <c r="N68" s="37"/>
      <c r="T68" s="22"/>
      <c r="U68" s="22"/>
      <c r="V68" s="22"/>
      <c r="X68" s="17"/>
      <c r="Y68" s="22"/>
      <c r="Z68" s="22"/>
    </row>
    <row r="69" spans="1:26" ht="25.5" hidden="1">
      <c r="A69" s="27"/>
      <c r="B69" s="31" t="s">
        <v>63</v>
      </c>
      <c r="C69" s="32"/>
      <c r="D69" s="32"/>
      <c r="E69" s="35"/>
      <c r="F69" s="32"/>
      <c r="G69" s="36">
        <f>'Базовые концовки'!G23</f>
        <v>0</v>
      </c>
      <c r="H69" s="37">
        <f>'Базовые концовки'!G23</f>
        <v>0</v>
      </c>
      <c r="I69" s="37"/>
      <c r="J69" s="32"/>
      <c r="K69" s="32"/>
      <c r="L69" s="43">
        <f>'Текущие концовки'!G23</f>
        <v>0</v>
      </c>
      <c r="M69" s="37">
        <f>'Текущие концовки'!G23</f>
        <v>0</v>
      </c>
      <c r="N69" s="37"/>
      <c r="T69" s="22">
        <f>'Текущие концовки'!G23</f>
        <v>0</v>
      </c>
      <c r="U69" s="22"/>
      <c r="V69" s="22"/>
      <c r="X69" s="17"/>
      <c r="Y69" s="22"/>
      <c r="Z69" s="22"/>
    </row>
    <row r="70" spans="1:26" ht="12.75" hidden="1">
      <c r="A70" s="27"/>
      <c r="B70" s="31" t="s">
        <v>64</v>
      </c>
      <c r="C70" s="32"/>
      <c r="D70" s="32"/>
      <c r="E70" s="35"/>
      <c r="F70" s="32"/>
      <c r="G70" s="36">
        <f>'Базовые концовки'!F24</f>
        <v>0</v>
      </c>
      <c r="H70" s="37"/>
      <c r="I70" s="37"/>
      <c r="J70" s="32"/>
      <c r="K70" s="32"/>
      <c r="L70" s="43">
        <f>'Текущие концовки'!F24</f>
        <v>0</v>
      </c>
      <c r="M70" s="37"/>
      <c r="N70" s="37"/>
      <c r="T70" s="22"/>
      <c r="U70" s="22"/>
      <c r="V70" s="22"/>
      <c r="X70" s="17"/>
      <c r="Y70" s="22"/>
      <c r="Z70" s="22"/>
    </row>
    <row r="71" spans="1:26" ht="14.25" customHeight="1">
      <c r="A71" s="27"/>
      <c r="B71" s="61" t="s">
        <v>65</v>
      </c>
      <c r="C71" s="62"/>
      <c r="D71" s="62"/>
      <c r="E71" s="62"/>
      <c r="F71" s="63"/>
      <c r="G71" s="36" t="e">
        <f>'Базовые концовки'!F25</f>
        <v>#NAME?</v>
      </c>
      <c r="H71" s="37"/>
      <c r="I71" s="37"/>
      <c r="J71" s="32"/>
      <c r="K71" s="32"/>
      <c r="L71" s="43" t="e">
        <f>'Текущие концовки'!F25</f>
        <v>#NAME?</v>
      </c>
      <c r="M71" s="37"/>
      <c r="N71" s="37"/>
      <c r="T71" s="22"/>
      <c r="U71" s="22"/>
      <c r="V71" s="22"/>
      <c r="X71" s="17"/>
      <c r="Y71" s="22"/>
      <c r="Z71" s="22"/>
    </row>
    <row r="72" spans="1:26" ht="25.5" hidden="1">
      <c r="A72" s="27"/>
      <c r="B72" s="31" t="s">
        <v>66</v>
      </c>
      <c r="C72" s="32"/>
      <c r="D72" s="32"/>
      <c r="E72" s="35"/>
      <c r="F72" s="32"/>
      <c r="G72" s="36">
        <f>'Базовые концовки'!F26</f>
        <v>0</v>
      </c>
      <c r="H72" s="37"/>
      <c r="I72" s="37"/>
      <c r="J72" s="32"/>
      <c r="K72" s="32"/>
      <c r="L72" s="43">
        <f>'Текущие концовки'!F26</f>
        <v>0</v>
      </c>
      <c r="M72" s="37"/>
      <c r="N72" s="37"/>
      <c r="T72" s="22"/>
      <c r="U72" s="22"/>
      <c r="V72" s="22"/>
      <c r="X72" s="17"/>
      <c r="Y72" s="22"/>
      <c r="Z72" s="22"/>
    </row>
    <row r="73" spans="1:26" ht="14.25" customHeight="1">
      <c r="A73" s="27"/>
      <c r="B73" s="61" t="s">
        <v>67</v>
      </c>
      <c r="C73" s="62"/>
      <c r="D73" s="62"/>
      <c r="E73" s="62"/>
      <c r="F73" s="63"/>
      <c r="G73" s="36">
        <f>'Базовые концовки'!F27</f>
        <v>90.31</v>
      </c>
      <c r="H73" s="37"/>
      <c r="I73" s="37"/>
      <c r="J73" s="32"/>
      <c r="K73" s="32"/>
      <c r="L73" s="43">
        <f>'Текущие концовки'!F27</f>
        <v>887.46</v>
      </c>
      <c r="M73" s="37"/>
      <c r="N73" s="37"/>
      <c r="T73" s="22"/>
      <c r="U73" s="22"/>
      <c r="V73" s="22"/>
      <c r="X73" s="17"/>
      <c r="Y73" s="22"/>
      <c r="Z73" s="22"/>
    </row>
    <row r="74" spans="1:26" ht="12.75">
      <c r="A74" s="27"/>
      <c r="B74" s="31" t="s">
        <v>68</v>
      </c>
      <c r="C74" s="32"/>
      <c r="D74" s="32"/>
      <c r="E74" s="32"/>
      <c r="F74" s="35"/>
      <c r="G74" s="36">
        <f>'Базовые концовки'!F28</f>
        <v>69.06</v>
      </c>
      <c r="H74" s="37"/>
      <c r="I74" s="37"/>
      <c r="J74" s="32"/>
      <c r="K74" s="32"/>
      <c r="L74" s="43">
        <f>'Текущие концовки'!F28</f>
        <v>640.94</v>
      </c>
      <c r="M74" s="37"/>
      <c r="N74" s="37"/>
      <c r="T74" s="22"/>
      <c r="U74" s="22"/>
      <c r="V74" s="22"/>
      <c r="X74" s="17"/>
      <c r="Y74" s="22"/>
      <c r="Z74" s="22"/>
    </row>
    <row r="75" spans="1:26" ht="12.75" hidden="1">
      <c r="A75" s="27"/>
      <c r="B75" s="31" t="s">
        <v>59</v>
      </c>
      <c r="C75" s="32"/>
      <c r="D75" s="32"/>
      <c r="E75" s="35"/>
      <c r="F75" s="32"/>
      <c r="G75" s="36" t="e">
        <f>'Базовые концовки'!F29</f>
        <v>#NAME?</v>
      </c>
      <c r="H75" s="37"/>
      <c r="I75" s="37"/>
      <c r="J75" s="32"/>
      <c r="K75" s="32"/>
      <c r="L75" s="43" t="e">
        <f>'Текущие концовки'!F29</f>
        <v>#NAME?</v>
      </c>
      <c r="M75" s="37"/>
      <c r="N75" s="37"/>
      <c r="T75" s="22"/>
      <c r="U75" s="22"/>
      <c r="V75" s="22"/>
      <c r="X75" s="17"/>
      <c r="Y75" s="22"/>
      <c r="Z75" s="22"/>
    </row>
    <row r="76" spans="1:26" ht="13.5" customHeight="1">
      <c r="A76" s="27"/>
      <c r="B76" s="61" t="s">
        <v>69</v>
      </c>
      <c r="C76" s="62"/>
      <c r="D76" s="62"/>
      <c r="E76" s="62"/>
      <c r="F76" s="63"/>
      <c r="G76" s="36">
        <f>'Базовые концовки'!F30</f>
        <v>265.73</v>
      </c>
      <c r="H76" s="37"/>
      <c r="I76" s="37"/>
      <c r="J76" s="32"/>
      <c r="K76" s="32"/>
      <c r="L76" s="43">
        <f>'Текущие концовки'!F30</f>
        <v>2761.38</v>
      </c>
      <c r="M76" s="37"/>
      <c r="N76" s="37"/>
      <c r="T76" s="22"/>
      <c r="U76" s="22"/>
      <c r="V76" s="22"/>
      <c r="X76" s="17"/>
      <c r="Y76" s="22"/>
      <c r="Z76" s="22"/>
    </row>
    <row r="77" spans="1:26" ht="25.5" hidden="1">
      <c r="A77" s="27"/>
      <c r="B77" s="31" t="s">
        <v>70</v>
      </c>
      <c r="C77" s="32"/>
      <c r="D77" s="32"/>
      <c r="E77" s="35"/>
      <c r="F77" s="32"/>
      <c r="G77" s="36">
        <f>'Базовые концовки'!F31</f>
        <v>0</v>
      </c>
      <c r="H77" s="37">
        <f>'Базовые концовки'!G31</f>
        <v>0</v>
      </c>
      <c r="I77" s="37">
        <f>'Базовые концовки'!H31</f>
        <v>0</v>
      </c>
      <c r="J77" s="32"/>
      <c r="K77" s="32"/>
      <c r="L77" s="43">
        <f>'Текущие концовки'!F31</f>
        <v>0</v>
      </c>
      <c r="M77" s="37">
        <f>'Текущие концовки'!G31</f>
        <v>0</v>
      </c>
      <c r="N77" s="37">
        <f>'Текущие концовки'!H31</f>
        <v>0</v>
      </c>
      <c r="T77" s="22">
        <f>'Текущие концовки'!G31</f>
        <v>0</v>
      </c>
      <c r="U77" s="22">
        <f>'Текущие концовки'!H31</f>
        <v>0</v>
      </c>
      <c r="V77" s="22">
        <f>'Текущие концовки'!I31</f>
        <v>0</v>
      </c>
      <c r="X77" s="17">
        <f>'Текущие концовки'!K31</f>
        <v>0</v>
      </c>
      <c r="Y77" s="22">
        <f>'Текущие концовки'!L31</f>
        <v>0</v>
      </c>
      <c r="Z77" s="22">
        <f>'Текущие концовки'!M31</f>
        <v>0</v>
      </c>
    </row>
    <row r="78" spans="1:26" ht="12.75" hidden="1">
      <c r="A78" s="27"/>
      <c r="B78" s="31" t="s">
        <v>62</v>
      </c>
      <c r="C78" s="32"/>
      <c r="D78" s="32"/>
      <c r="E78" s="35"/>
      <c r="F78" s="32"/>
      <c r="G78" s="36"/>
      <c r="H78" s="37"/>
      <c r="I78" s="37"/>
      <c r="J78" s="32"/>
      <c r="K78" s="32"/>
      <c r="L78" s="43"/>
      <c r="M78" s="37"/>
      <c r="N78" s="37"/>
      <c r="T78" s="22"/>
      <c r="U78" s="22"/>
      <c r="V78" s="22"/>
      <c r="X78" s="17"/>
      <c r="Y78" s="22"/>
      <c r="Z78" s="22"/>
    </row>
    <row r="79" spans="1:26" ht="12.75" hidden="1">
      <c r="A79" s="27"/>
      <c r="B79" s="31" t="s">
        <v>71</v>
      </c>
      <c r="C79" s="32"/>
      <c r="D79" s="32"/>
      <c r="E79" s="35"/>
      <c r="F79" s="32"/>
      <c r="G79" s="36" t="e">
        <f>'Базовые концовки'!F33</f>
        <v>#NAME?</v>
      </c>
      <c r="H79" s="37"/>
      <c r="I79" s="37"/>
      <c r="J79" s="32"/>
      <c r="K79" s="32"/>
      <c r="L79" s="43" t="e">
        <f>'Текущие концовки'!F33</f>
        <v>#NAME?</v>
      </c>
      <c r="M79" s="37"/>
      <c r="N79" s="37"/>
      <c r="T79" s="22"/>
      <c r="U79" s="22"/>
      <c r="V79" s="22"/>
      <c r="X79" s="17"/>
      <c r="Y79" s="22"/>
      <c r="Z79" s="22"/>
    </row>
    <row r="80" spans="1:26" ht="25.5" hidden="1">
      <c r="A80" s="27"/>
      <c r="B80" s="31" t="s">
        <v>66</v>
      </c>
      <c r="C80" s="32"/>
      <c r="D80" s="32"/>
      <c r="E80" s="35"/>
      <c r="F80" s="32"/>
      <c r="G80" s="36">
        <f>'Базовые концовки'!F34</f>
        <v>0</v>
      </c>
      <c r="H80" s="37"/>
      <c r="I80" s="37"/>
      <c r="J80" s="32"/>
      <c r="K80" s="32"/>
      <c r="L80" s="43">
        <f>'Текущие концовки'!F34</f>
        <v>0</v>
      </c>
      <c r="M80" s="37"/>
      <c r="N80" s="37"/>
      <c r="T80" s="22"/>
      <c r="U80" s="22"/>
      <c r="V80" s="22"/>
      <c r="X80" s="17"/>
      <c r="Y80" s="22"/>
      <c r="Z80" s="22"/>
    </row>
    <row r="81" spans="1:26" ht="12.75" hidden="1">
      <c r="A81" s="27"/>
      <c r="B81" s="31" t="s">
        <v>72</v>
      </c>
      <c r="C81" s="32"/>
      <c r="D81" s="32"/>
      <c r="E81" s="35"/>
      <c r="F81" s="32"/>
      <c r="G81" s="36">
        <f>'Базовые концовки'!F35</f>
        <v>0</v>
      </c>
      <c r="H81" s="37"/>
      <c r="I81" s="37"/>
      <c r="J81" s="32"/>
      <c r="K81" s="32"/>
      <c r="L81" s="43">
        <f>'Текущие концовки'!F35</f>
        <v>0</v>
      </c>
      <c r="M81" s="37"/>
      <c r="N81" s="37"/>
      <c r="T81" s="22"/>
      <c r="U81" s="22"/>
      <c r="V81" s="22"/>
      <c r="X81" s="17"/>
      <c r="Y81" s="22"/>
      <c r="Z81" s="22"/>
    </row>
    <row r="82" spans="1:26" ht="12.75" hidden="1">
      <c r="A82" s="27"/>
      <c r="B82" s="31" t="s">
        <v>73</v>
      </c>
      <c r="C82" s="32"/>
      <c r="D82" s="32"/>
      <c r="E82" s="35"/>
      <c r="F82" s="32"/>
      <c r="G82" s="36">
        <f>'Базовые концовки'!F36</f>
        <v>0</v>
      </c>
      <c r="H82" s="37"/>
      <c r="I82" s="37"/>
      <c r="J82" s="32"/>
      <c r="K82" s="32"/>
      <c r="L82" s="43">
        <f>'Текущие концовки'!F36</f>
        <v>0</v>
      </c>
      <c r="M82" s="37"/>
      <c r="N82" s="37"/>
      <c r="T82" s="22"/>
      <c r="U82" s="22"/>
      <c r="V82" s="22"/>
      <c r="X82" s="17"/>
      <c r="Y82" s="22"/>
      <c r="Z82" s="22"/>
    </row>
    <row r="83" spans="1:26" ht="25.5" hidden="1">
      <c r="A83" s="27"/>
      <c r="B83" s="31" t="s">
        <v>74</v>
      </c>
      <c r="C83" s="32"/>
      <c r="D83" s="32"/>
      <c r="E83" s="35"/>
      <c r="F83" s="32"/>
      <c r="G83" s="36">
        <f>'Базовые концовки'!F37</f>
        <v>0</v>
      </c>
      <c r="H83" s="37"/>
      <c r="I83" s="37"/>
      <c r="J83" s="32"/>
      <c r="K83" s="32"/>
      <c r="L83" s="43">
        <f>'Текущие концовки'!F37</f>
        <v>0</v>
      </c>
      <c r="M83" s="37"/>
      <c r="N83" s="37"/>
      <c r="T83" s="22"/>
      <c r="U83" s="22"/>
      <c r="V83" s="22"/>
      <c r="X83" s="17"/>
      <c r="Y83" s="22"/>
      <c r="Z83" s="22"/>
    </row>
    <row r="84" spans="1:26" ht="25.5" hidden="1">
      <c r="A84" s="27"/>
      <c r="B84" s="31" t="s">
        <v>75</v>
      </c>
      <c r="C84" s="32"/>
      <c r="D84" s="32"/>
      <c r="E84" s="35"/>
      <c r="F84" s="32"/>
      <c r="G84" s="36">
        <f>'Базовые концовки'!F38</f>
        <v>0</v>
      </c>
      <c r="H84" s="37">
        <f>'Базовые концовки'!G38</f>
        <v>0</v>
      </c>
      <c r="I84" s="37">
        <f>'Базовые концовки'!H38</f>
        <v>0</v>
      </c>
      <c r="J84" s="32"/>
      <c r="K84" s="32"/>
      <c r="L84" s="43">
        <f>'Текущие концовки'!F38</f>
        <v>0</v>
      </c>
      <c r="M84" s="37">
        <f>'Текущие концовки'!G38</f>
        <v>0</v>
      </c>
      <c r="N84" s="37">
        <f>'Текущие концовки'!H38</f>
        <v>0</v>
      </c>
      <c r="T84" s="22">
        <f>'Текущие концовки'!G38</f>
        <v>0</v>
      </c>
      <c r="U84" s="22">
        <f>'Текущие концовки'!H38</f>
        <v>0</v>
      </c>
      <c r="V84" s="22">
        <f>'Текущие концовки'!I38</f>
        <v>0</v>
      </c>
      <c r="X84" s="17">
        <f>'Текущие концовки'!K38</f>
        <v>0</v>
      </c>
      <c r="Y84" s="22">
        <f>'Текущие концовки'!L38</f>
        <v>0</v>
      </c>
      <c r="Z84" s="22">
        <f>'Текущие концовки'!M38</f>
        <v>0</v>
      </c>
    </row>
    <row r="85" spans="1:26" ht="25.5" hidden="1">
      <c r="A85" s="27"/>
      <c r="B85" s="31" t="s">
        <v>66</v>
      </c>
      <c r="C85" s="32"/>
      <c r="D85" s="32"/>
      <c r="E85" s="35"/>
      <c r="F85" s="32"/>
      <c r="G85" s="36">
        <f>'Базовые концовки'!F39</f>
        <v>0</v>
      </c>
      <c r="H85" s="37"/>
      <c r="I85" s="37"/>
      <c r="J85" s="32"/>
      <c r="K85" s="32"/>
      <c r="L85" s="43">
        <f>'Текущие концовки'!F39</f>
        <v>0</v>
      </c>
      <c r="M85" s="37"/>
      <c r="N85" s="37"/>
      <c r="T85" s="22"/>
      <c r="U85" s="22"/>
      <c r="V85" s="22"/>
      <c r="X85" s="17"/>
      <c r="Y85" s="22"/>
      <c r="Z85" s="22"/>
    </row>
    <row r="86" spans="1:26" ht="12.75" hidden="1">
      <c r="A86" s="27"/>
      <c r="B86" s="31" t="s">
        <v>72</v>
      </c>
      <c r="C86" s="32"/>
      <c r="D86" s="32"/>
      <c r="E86" s="35"/>
      <c r="F86" s="32"/>
      <c r="G86" s="36">
        <f>'Базовые концовки'!F40</f>
        <v>0</v>
      </c>
      <c r="H86" s="37"/>
      <c r="I86" s="37"/>
      <c r="J86" s="32"/>
      <c r="K86" s="32"/>
      <c r="L86" s="43">
        <f>'Текущие концовки'!F40</f>
        <v>0</v>
      </c>
      <c r="M86" s="37"/>
      <c r="N86" s="37"/>
      <c r="T86" s="22"/>
      <c r="U86" s="22"/>
      <c r="V86" s="22"/>
      <c r="X86" s="17"/>
      <c r="Y86" s="22"/>
      <c r="Z86" s="22"/>
    </row>
    <row r="87" spans="1:26" ht="12.75" hidden="1">
      <c r="A87" s="27"/>
      <c r="B87" s="31" t="s">
        <v>73</v>
      </c>
      <c r="C87" s="32"/>
      <c r="D87" s="32"/>
      <c r="E87" s="35"/>
      <c r="F87" s="32"/>
      <c r="G87" s="36">
        <f>'Базовые концовки'!F41</f>
        <v>0</v>
      </c>
      <c r="H87" s="37"/>
      <c r="I87" s="37"/>
      <c r="J87" s="32"/>
      <c r="K87" s="32"/>
      <c r="L87" s="43">
        <f>'Текущие концовки'!F41</f>
        <v>0</v>
      </c>
      <c r="M87" s="37"/>
      <c r="N87" s="37"/>
      <c r="T87" s="22"/>
      <c r="U87" s="22"/>
      <c r="V87" s="22"/>
      <c r="X87" s="17"/>
      <c r="Y87" s="22"/>
      <c r="Z87" s="22"/>
    </row>
    <row r="88" spans="1:26" ht="25.5" hidden="1">
      <c r="A88" s="27"/>
      <c r="B88" s="31" t="s">
        <v>76</v>
      </c>
      <c r="C88" s="32"/>
      <c r="D88" s="32"/>
      <c r="E88" s="35"/>
      <c r="F88" s="32"/>
      <c r="G88" s="36">
        <f>'Базовые концовки'!F42</f>
        <v>0</v>
      </c>
      <c r="H88" s="37"/>
      <c r="I88" s="37"/>
      <c r="J88" s="32"/>
      <c r="K88" s="32"/>
      <c r="L88" s="43">
        <f>'Текущие концовки'!F42</f>
        <v>0</v>
      </c>
      <c r="M88" s="37"/>
      <c r="N88" s="37"/>
      <c r="T88" s="22"/>
      <c r="U88" s="22"/>
      <c r="V88" s="22"/>
      <c r="X88" s="17"/>
      <c r="Y88" s="22"/>
      <c r="Z88" s="22"/>
    </row>
    <row r="89" spans="1:26" ht="25.5" hidden="1">
      <c r="A89" s="27"/>
      <c r="B89" s="31" t="s">
        <v>77</v>
      </c>
      <c r="C89" s="32"/>
      <c r="D89" s="32"/>
      <c r="E89" s="35"/>
      <c r="F89" s="32"/>
      <c r="G89" s="36">
        <f>'Базовые концовки'!F43</f>
        <v>0</v>
      </c>
      <c r="H89" s="37">
        <f>'Базовые концовки'!G43</f>
        <v>0</v>
      </c>
      <c r="I89" s="37">
        <f>'Базовые концовки'!H43</f>
        <v>0</v>
      </c>
      <c r="J89" s="32"/>
      <c r="K89" s="32"/>
      <c r="L89" s="43">
        <f>'Текущие концовки'!F43</f>
        <v>0</v>
      </c>
      <c r="M89" s="37">
        <f>'Текущие концовки'!G43</f>
        <v>0</v>
      </c>
      <c r="N89" s="37">
        <f>'Текущие концовки'!H43</f>
        <v>0</v>
      </c>
      <c r="T89" s="22">
        <f>'Текущие концовки'!G43</f>
        <v>0</v>
      </c>
      <c r="U89" s="22">
        <f>'Текущие концовки'!H43</f>
        <v>0</v>
      </c>
      <c r="V89" s="22">
        <f>'Текущие концовки'!I43</f>
        <v>0</v>
      </c>
      <c r="X89" s="17">
        <f>'Текущие концовки'!K43</f>
        <v>0</v>
      </c>
      <c r="Y89" s="22">
        <f>'Текущие концовки'!L43</f>
        <v>0</v>
      </c>
      <c r="Z89" s="22">
        <f>'Текущие концовки'!M43</f>
        <v>0</v>
      </c>
    </row>
    <row r="90" spans="1:26" ht="12.75" hidden="1">
      <c r="A90" s="27"/>
      <c r="B90" s="31" t="s">
        <v>62</v>
      </c>
      <c r="C90" s="32"/>
      <c r="D90" s="32"/>
      <c r="E90" s="35"/>
      <c r="F90" s="32"/>
      <c r="G90" s="36"/>
      <c r="H90" s="37"/>
      <c r="I90" s="37"/>
      <c r="J90" s="32"/>
      <c r="K90" s="32"/>
      <c r="L90" s="43"/>
      <c r="M90" s="37"/>
      <c r="N90" s="37"/>
      <c r="T90" s="22"/>
      <c r="U90" s="22"/>
      <c r="V90" s="22"/>
      <c r="X90" s="17"/>
      <c r="Y90" s="22"/>
      <c r="Z90" s="22"/>
    </row>
    <row r="91" spans="1:26" ht="12.75" hidden="1">
      <c r="A91" s="27"/>
      <c r="B91" s="31" t="s">
        <v>78</v>
      </c>
      <c r="C91" s="32"/>
      <c r="D91" s="32"/>
      <c r="E91" s="35"/>
      <c r="F91" s="32"/>
      <c r="G91" s="36">
        <f>'Базовые концовки'!F45</f>
        <v>0</v>
      </c>
      <c r="H91" s="37"/>
      <c r="I91" s="37"/>
      <c r="J91" s="32"/>
      <c r="K91" s="32"/>
      <c r="L91" s="43">
        <f>'Текущие концовки'!F45</f>
        <v>0</v>
      </c>
      <c r="M91" s="37"/>
      <c r="N91" s="37"/>
      <c r="T91" s="22"/>
      <c r="U91" s="22"/>
      <c r="V91" s="22"/>
      <c r="X91" s="17"/>
      <c r="Y91" s="22"/>
      <c r="Z91" s="22"/>
    </row>
    <row r="92" spans="1:26" ht="25.5" hidden="1">
      <c r="A92" s="27"/>
      <c r="B92" s="31" t="s">
        <v>66</v>
      </c>
      <c r="C92" s="32"/>
      <c r="D92" s="32"/>
      <c r="E92" s="35"/>
      <c r="F92" s="32"/>
      <c r="G92" s="36">
        <f>'Базовые концовки'!F46</f>
        <v>0</v>
      </c>
      <c r="H92" s="37"/>
      <c r="I92" s="37"/>
      <c r="J92" s="32"/>
      <c r="K92" s="32"/>
      <c r="L92" s="43">
        <f>'Текущие концовки'!F46</f>
        <v>0</v>
      </c>
      <c r="M92" s="37"/>
      <c r="N92" s="37"/>
      <c r="T92" s="22"/>
      <c r="U92" s="22"/>
      <c r="V92" s="22"/>
      <c r="X92" s="17"/>
      <c r="Y92" s="22"/>
      <c r="Z92" s="22"/>
    </row>
    <row r="93" spans="1:26" ht="12.75" hidden="1">
      <c r="A93" s="27"/>
      <c r="B93" s="31" t="s">
        <v>72</v>
      </c>
      <c r="C93" s="32"/>
      <c r="D93" s="32"/>
      <c r="E93" s="35"/>
      <c r="F93" s="32"/>
      <c r="G93" s="36">
        <f>'Базовые концовки'!F47</f>
        <v>0</v>
      </c>
      <c r="H93" s="37"/>
      <c r="I93" s="37"/>
      <c r="J93" s="32"/>
      <c r="K93" s="32"/>
      <c r="L93" s="43">
        <f>'Текущие концовки'!F47</f>
        <v>0</v>
      </c>
      <c r="M93" s="37"/>
      <c r="N93" s="37"/>
      <c r="T93" s="22"/>
      <c r="U93" s="22"/>
      <c r="V93" s="22"/>
      <c r="X93" s="17"/>
      <c r="Y93" s="22"/>
      <c r="Z93" s="22"/>
    </row>
    <row r="94" spans="1:26" ht="12.75" hidden="1">
      <c r="A94" s="27"/>
      <c r="B94" s="31" t="s">
        <v>73</v>
      </c>
      <c r="C94" s="32"/>
      <c r="D94" s="32"/>
      <c r="E94" s="35"/>
      <c r="F94" s="32"/>
      <c r="G94" s="36">
        <f>'Базовые концовки'!F48</f>
        <v>0</v>
      </c>
      <c r="H94" s="37"/>
      <c r="I94" s="37"/>
      <c r="J94" s="32"/>
      <c r="K94" s="32"/>
      <c r="L94" s="43">
        <f>'Текущие концовки'!F48</f>
        <v>0</v>
      </c>
      <c r="M94" s="37"/>
      <c r="N94" s="37"/>
      <c r="T94" s="22"/>
      <c r="U94" s="22"/>
      <c r="V94" s="22"/>
      <c r="X94" s="17"/>
      <c r="Y94" s="22"/>
      <c r="Z94" s="22"/>
    </row>
    <row r="95" spans="1:26" ht="12.75" hidden="1">
      <c r="A95" s="27"/>
      <c r="B95" s="31" t="s">
        <v>59</v>
      </c>
      <c r="C95" s="32"/>
      <c r="D95" s="32"/>
      <c r="E95" s="35"/>
      <c r="F95" s="32"/>
      <c r="G95" s="36" t="e">
        <f>'Базовые концовки'!F49</f>
        <v>#NAME?</v>
      </c>
      <c r="H95" s="37"/>
      <c r="I95" s="37"/>
      <c r="J95" s="32"/>
      <c r="K95" s="32"/>
      <c r="L95" s="43" t="e">
        <f>'Текущие концовки'!F49</f>
        <v>#NAME?</v>
      </c>
      <c r="M95" s="37"/>
      <c r="N95" s="37"/>
      <c r="T95" s="22"/>
      <c r="U95" s="22"/>
      <c r="V95" s="22"/>
      <c r="X95" s="17"/>
      <c r="Y95" s="22"/>
      <c r="Z95" s="22"/>
    </row>
    <row r="96" spans="1:26" ht="25.5" hidden="1">
      <c r="A96" s="27"/>
      <c r="B96" s="31" t="s">
        <v>79</v>
      </c>
      <c r="C96" s="32"/>
      <c r="D96" s="32"/>
      <c r="E96" s="35"/>
      <c r="F96" s="32"/>
      <c r="G96" s="36">
        <f>'Базовые концовки'!F50</f>
        <v>0</v>
      </c>
      <c r="H96" s="37"/>
      <c r="I96" s="37"/>
      <c r="J96" s="32"/>
      <c r="K96" s="32"/>
      <c r="L96" s="43">
        <f>'Текущие концовки'!F50</f>
        <v>0</v>
      </c>
      <c r="M96" s="37"/>
      <c r="N96" s="37"/>
      <c r="T96" s="22"/>
      <c r="U96" s="22"/>
      <c r="V96" s="22"/>
      <c r="X96" s="17"/>
      <c r="Y96" s="22"/>
      <c r="Z96" s="22"/>
    </row>
    <row r="97" spans="1:26" ht="12.75" hidden="1">
      <c r="A97" s="27"/>
      <c r="B97" s="31" t="s">
        <v>80</v>
      </c>
      <c r="C97" s="32"/>
      <c r="D97" s="32"/>
      <c r="E97" s="35"/>
      <c r="F97" s="32"/>
      <c r="G97" s="36">
        <f>'Базовые концовки'!F51</f>
        <v>0</v>
      </c>
      <c r="H97" s="37">
        <f>'Базовые концовки'!G51</f>
        <v>0</v>
      </c>
      <c r="I97" s="37">
        <f>'Базовые концовки'!H51</f>
        <v>0</v>
      </c>
      <c r="J97" s="32"/>
      <c r="K97" s="32"/>
      <c r="L97" s="43">
        <f>'Текущие концовки'!F51</f>
        <v>0</v>
      </c>
      <c r="M97" s="37">
        <f>'Текущие концовки'!G51</f>
        <v>0</v>
      </c>
      <c r="N97" s="37">
        <f>'Текущие концовки'!H51</f>
        <v>0</v>
      </c>
      <c r="T97" s="22">
        <f>'Текущие концовки'!G51</f>
        <v>0</v>
      </c>
      <c r="U97" s="22">
        <f>'Текущие концовки'!H51</f>
        <v>0</v>
      </c>
      <c r="V97" s="22">
        <f>'Текущие концовки'!I51</f>
        <v>0</v>
      </c>
      <c r="X97" s="17">
        <f>'Текущие концовки'!K51</f>
        <v>0</v>
      </c>
      <c r="Y97" s="22">
        <f>'Текущие концовки'!L51</f>
        <v>0</v>
      </c>
      <c r="Z97" s="22">
        <f>'Текущие концовки'!M51</f>
        <v>0</v>
      </c>
    </row>
    <row r="98" spans="1:26" ht="25.5" hidden="1">
      <c r="A98" s="27"/>
      <c r="B98" s="31" t="s">
        <v>66</v>
      </c>
      <c r="C98" s="32"/>
      <c r="D98" s="32"/>
      <c r="E98" s="35"/>
      <c r="F98" s="32"/>
      <c r="G98" s="36">
        <f>'Базовые концовки'!F52</f>
        <v>0</v>
      </c>
      <c r="H98" s="37"/>
      <c r="I98" s="37"/>
      <c r="J98" s="32"/>
      <c r="K98" s="32"/>
      <c r="L98" s="43">
        <f>'Текущие концовки'!F52</f>
        <v>0</v>
      </c>
      <c r="M98" s="37"/>
      <c r="N98" s="37"/>
      <c r="T98" s="22"/>
      <c r="U98" s="22"/>
      <c r="V98" s="22"/>
      <c r="X98" s="17"/>
      <c r="Y98" s="22"/>
      <c r="Z98" s="22"/>
    </row>
    <row r="99" spans="1:26" ht="12.75" hidden="1">
      <c r="A99" s="27"/>
      <c r="B99" s="31" t="s">
        <v>72</v>
      </c>
      <c r="C99" s="32"/>
      <c r="D99" s="32"/>
      <c r="E99" s="35"/>
      <c r="F99" s="32"/>
      <c r="G99" s="36">
        <f>'Базовые концовки'!F53</f>
        <v>0</v>
      </c>
      <c r="H99" s="37"/>
      <c r="I99" s="37"/>
      <c r="J99" s="32"/>
      <c r="K99" s="32"/>
      <c r="L99" s="43">
        <f>'Текущие концовки'!F53</f>
        <v>0</v>
      </c>
      <c r="M99" s="37"/>
      <c r="N99" s="37"/>
      <c r="T99" s="22"/>
      <c r="U99" s="22"/>
      <c r="V99" s="22"/>
      <c r="X99" s="17"/>
      <c r="Y99" s="22"/>
      <c r="Z99" s="22"/>
    </row>
    <row r="100" spans="1:26" ht="12.75" hidden="1">
      <c r="A100" s="27"/>
      <c r="B100" s="31" t="s">
        <v>73</v>
      </c>
      <c r="C100" s="32"/>
      <c r="D100" s="32"/>
      <c r="E100" s="35"/>
      <c r="F100" s="32"/>
      <c r="G100" s="36">
        <f>'Базовые концовки'!F54</f>
        <v>0</v>
      </c>
      <c r="H100" s="37"/>
      <c r="I100" s="37"/>
      <c r="J100" s="32"/>
      <c r="K100" s="32"/>
      <c r="L100" s="43">
        <f>'Текущие концовки'!F54</f>
        <v>0</v>
      </c>
      <c r="M100" s="37"/>
      <c r="N100" s="37"/>
      <c r="T100" s="22"/>
      <c r="U100" s="22"/>
      <c r="V100" s="22"/>
      <c r="X100" s="17"/>
      <c r="Y100" s="22"/>
      <c r="Z100" s="22"/>
    </row>
    <row r="101" spans="1:26" ht="25.5" hidden="1">
      <c r="A101" s="27"/>
      <c r="B101" s="31" t="s">
        <v>81</v>
      </c>
      <c r="C101" s="32"/>
      <c r="D101" s="32"/>
      <c r="E101" s="35"/>
      <c r="F101" s="32"/>
      <c r="G101" s="36">
        <f>'Базовые концовки'!F55</f>
        <v>0</v>
      </c>
      <c r="H101" s="37"/>
      <c r="I101" s="37"/>
      <c r="J101" s="32"/>
      <c r="K101" s="32"/>
      <c r="L101" s="43">
        <f>'Текущие концовки'!F55</f>
        <v>0</v>
      </c>
      <c r="M101" s="37"/>
      <c r="N101" s="37"/>
      <c r="T101" s="22"/>
      <c r="U101" s="22"/>
      <c r="V101" s="22"/>
      <c r="X101" s="17"/>
      <c r="Y101" s="22"/>
      <c r="Z101" s="22"/>
    </row>
    <row r="102" spans="1:26" ht="25.5" hidden="1">
      <c r="A102" s="27"/>
      <c r="B102" s="31" t="s">
        <v>82</v>
      </c>
      <c r="C102" s="32"/>
      <c r="D102" s="32"/>
      <c r="E102" s="35"/>
      <c r="F102" s="32"/>
      <c r="G102" s="36">
        <f>'Базовые концовки'!F56</f>
        <v>0</v>
      </c>
      <c r="H102" s="37">
        <f>'Базовые концовки'!G56</f>
        <v>0</v>
      </c>
      <c r="I102" s="37">
        <f>'Базовые концовки'!H56</f>
        <v>0</v>
      </c>
      <c r="J102" s="32"/>
      <c r="K102" s="32"/>
      <c r="L102" s="43">
        <f>'Текущие концовки'!F56</f>
        <v>0</v>
      </c>
      <c r="M102" s="37">
        <f>'Текущие концовки'!G56</f>
        <v>0</v>
      </c>
      <c r="N102" s="37">
        <f>'Текущие концовки'!H56</f>
        <v>0</v>
      </c>
      <c r="T102" s="22">
        <f>'Текущие концовки'!G56</f>
        <v>0</v>
      </c>
      <c r="U102" s="22">
        <f>'Текущие концовки'!H56</f>
        <v>0</v>
      </c>
      <c r="V102" s="22">
        <f>'Текущие концовки'!I56</f>
        <v>0</v>
      </c>
      <c r="X102" s="17">
        <f>'Текущие концовки'!K56</f>
        <v>0</v>
      </c>
      <c r="Y102" s="22">
        <f>'Текущие концовки'!L56</f>
        <v>0</v>
      </c>
      <c r="Z102" s="22">
        <f>'Текущие концовки'!M56</f>
        <v>0</v>
      </c>
    </row>
    <row r="103" spans="1:26" ht="25.5" hidden="1">
      <c r="A103" s="27"/>
      <c r="B103" s="31" t="s">
        <v>66</v>
      </c>
      <c r="C103" s="32"/>
      <c r="D103" s="32"/>
      <c r="E103" s="35"/>
      <c r="F103" s="32"/>
      <c r="G103" s="36">
        <f>'Базовые концовки'!F57</f>
        <v>0</v>
      </c>
      <c r="H103" s="37"/>
      <c r="I103" s="37"/>
      <c r="J103" s="32"/>
      <c r="K103" s="32"/>
      <c r="L103" s="43">
        <f>'Текущие концовки'!F57</f>
        <v>0</v>
      </c>
      <c r="M103" s="37"/>
      <c r="N103" s="37"/>
      <c r="T103" s="22"/>
      <c r="U103" s="22"/>
      <c r="V103" s="22"/>
      <c r="X103" s="17"/>
      <c r="Y103" s="22"/>
      <c r="Z103" s="22"/>
    </row>
    <row r="104" spans="1:26" ht="12.75" hidden="1">
      <c r="A104" s="27"/>
      <c r="B104" s="31" t="s">
        <v>72</v>
      </c>
      <c r="C104" s="32"/>
      <c r="D104" s="32"/>
      <c r="E104" s="35"/>
      <c r="F104" s="32"/>
      <c r="G104" s="36">
        <f>'Базовые концовки'!F58</f>
        <v>0</v>
      </c>
      <c r="H104" s="37"/>
      <c r="I104" s="37"/>
      <c r="J104" s="32"/>
      <c r="K104" s="32"/>
      <c r="L104" s="43">
        <f>'Текущие концовки'!F58</f>
        <v>0</v>
      </c>
      <c r="M104" s="37"/>
      <c r="N104" s="37"/>
      <c r="T104" s="22"/>
      <c r="U104" s="22"/>
      <c r="V104" s="22"/>
      <c r="X104" s="17"/>
      <c r="Y104" s="22"/>
      <c r="Z104" s="22"/>
    </row>
    <row r="105" spans="1:26" ht="12.75" hidden="1">
      <c r="A105" s="27"/>
      <c r="B105" s="31" t="s">
        <v>73</v>
      </c>
      <c r="C105" s="32"/>
      <c r="D105" s="32"/>
      <c r="E105" s="35"/>
      <c r="F105" s="32"/>
      <c r="G105" s="36">
        <f>'Базовые концовки'!F59</f>
        <v>0</v>
      </c>
      <c r="H105" s="37"/>
      <c r="I105" s="37"/>
      <c r="J105" s="32"/>
      <c r="K105" s="32"/>
      <c r="L105" s="43">
        <f>'Текущие концовки'!F59</f>
        <v>0</v>
      </c>
      <c r="M105" s="37"/>
      <c r="N105" s="37"/>
      <c r="T105" s="22"/>
      <c r="U105" s="22"/>
      <c r="V105" s="22"/>
      <c r="X105" s="17"/>
      <c r="Y105" s="22"/>
      <c r="Z105" s="22"/>
    </row>
    <row r="106" spans="1:26" ht="25.5" hidden="1">
      <c r="A106" s="27"/>
      <c r="B106" s="31" t="s">
        <v>83</v>
      </c>
      <c r="C106" s="32"/>
      <c r="D106" s="32"/>
      <c r="E106" s="35"/>
      <c r="F106" s="32"/>
      <c r="G106" s="36">
        <f>'Базовые концовки'!F60</f>
        <v>0</v>
      </c>
      <c r="H106" s="37"/>
      <c r="I106" s="37"/>
      <c r="J106" s="32"/>
      <c r="K106" s="32"/>
      <c r="L106" s="43">
        <f>'Текущие концовки'!F60</f>
        <v>0</v>
      </c>
      <c r="M106" s="37"/>
      <c r="N106" s="37"/>
      <c r="T106" s="22"/>
      <c r="U106" s="22"/>
      <c r="V106" s="22"/>
      <c r="X106" s="17"/>
      <c r="Y106" s="22"/>
      <c r="Z106" s="22"/>
    </row>
    <row r="107" spans="1:26" ht="25.5" hidden="1">
      <c r="A107" s="27"/>
      <c r="B107" s="31" t="s">
        <v>84</v>
      </c>
      <c r="C107" s="32"/>
      <c r="D107" s="32"/>
      <c r="E107" s="35"/>
      <c r="F107" s="32"/>
      <c r="G107" s="36">
        <f>'Базовые концовки'!F61</f>
        <v>0</v>
      </c>
      <c r="H107" s="37">
        <f>'Базовые концовки'!G61</f>
        <v>0</v>
      </c>
      <c r="I107" s="37">
        <f>'Базовые концовки'!H61</f>
        <v>0</v>
      </c>
      <c r="J107" s="32"/>
      <c r="K107" s="32"/>
      <c r="L107" s="43">
        <f>'Текущие концовки'!F61</f>
        <v>0</v>
      </c>
      <c r="M107" s="37">
        <f>'Текущие концовки'!G61</f>
        <v>0</v>
      </c>
      <c r="N107" s="37">
        <f>'Текущие концовки'!H61</f>
        <v>0</v>
      </c>
      <c r="T107" s="22">
        <f>'Текущие концовки'!G61</f>
        <v>0</v>
      </c>
      <c r="U107" s="22">
        <f>'Текущие концовки'!H61</f>
        <v>0</v>
      </c>
      <c r="V107" s="22">
        <f>'Текущие концовки'!I61</f>
        <v>0</v>
      </c>
      <c r="X107" s="17">
        <f>'Текущие концовки'!K61</f>
        <v>0</v>
      </c>
      <c r="Y107" s="22">
        <f>'Текущие концовки'!L61</f>
        <v>0</v>
      </c>
      <c r="Z107" s="22">
        <f>'Текущие концовки'!M61</f>
        <v>0</v>
      </c>
    </row>
    <row r="108" spans="1:26" ht="12.75" hidden="1">
      <c r="A108" s="27"/>
      <c r="B108" s="31" t="s">
        <v>62</v>
      </c>
      <c r="C108" s="32"/>
      <c r="D108" s="32"/>
      <c r="E108" s="35"/>
      <c r="F108" s="32"/>
      <c r="G108" s="36"/>
      <c r="H108" s="37"/>
      <c r="I108" s="37"/>
      <c r="J108" s="32"/>
      <c r="K108" s="32"/>
      <c r="L108" s="43"/>
      <c r="M108" s="37"/>
      <c r="N108" s="37"/>
      <c r="T108" s="22"/>
      <c r="U108" s="22"/>
      <c r="V108" s="22"/>
      <c r="X108" s="17"/>
      <c r="Y108" s="22"/>
      <c r="Z108" s="22"/>
    </row>
    <row r="109" spans="1:26" ht="12.75" hidden="1">
      <c r="A109" s="27"/>
      <c r="B109" s="31" t="s">
        <v>85</v>
      </c>
      <c r="C109" s="32"/>
      <c r="D109" s="32"/>
      <c r="E109" s="35"/>
      <c r="F109" s="32"/>
      <c r="G109" s="36" t="e">
        <f>'Базовые концовки'!F63</f>
        <v>#NAME?</v>
      </c>
      <c r="H109" s="37"/>
      <c r="I109" s="37"/>
      <c r="J109" s="32"/>
      <c r="K109" s="32"/>
      <c r="L109" s="43" t="e">
        <f>'Текущие концовки'!F63</f>
        <v>#NAME?</v>
      </c>
      <c r="M109" s="37"/>
      <c r="N109" s="37"/>
      <c r="T109" s="22"/>
      <c r="U109" s="22"/>
      <c r="V109" s="22"/>
      <c r="X109" s="17"/>
      <c r="Y109" s="22"/>
      <c r="Z109" s="22"/>
    </row>
    <row r="110" spans="1:26" ht="25.5" hidden="1">
      <c r="A110" s="27"/>
      <c r="B110" s="31" t="s">
        <v>66</v>
      </c>
      <c r="C110" s="32"/>
      <c r="D110" s="32"/>
      <c r="E110" s="35"/>
      <c r="F110" s="32"/>
      <c r="G110" s="36">
        <f>'Базовые концовки'!F64</f>
        <v>0</v>
      </c>
      <c r="H110" s="37"/>
      <c r="I110" s="37"/>
      <c r="J110" s="32"/>
      <c r="K110" s="32"/>
      <c r="L110" s="43">
        <f>'Текущие концовки'!F64</f>
        <v>0</v>
      </c>
      <c r="M110" s="37"/>
      <c r="N110" s="37"/>
      <c r="T110" s="22"/>
      <c r="U110" s="22"/>
      <c r="V110" s="22"/>
      <c r="X110" s="17"/>
      <c r="Y110" s="22"/>
      <c r="Z110" s="22"/>
    </row>
    <row r="111" spans="1:26" ht="12.75" hidden="1">
      <c r="A111" s="27"/>
      <c r="B111" s="31" t="s">
        <v>86</v>
      </c>
      <c r="C111" s="32"/>
      <c r="D111" s="32"/>
      <c r="E111" s="35"/>
      <c r="F111" s="32"/>
      <c r="G111" s="36">
        <f>'Базовые концовки'!F65</f>
        <v>0</v>
      </c>
      <c r="H111" s="37"/>
      <c r="I111" s="37"/>
      <c r="J111" s="32"/>
      <c r="K111" s="32"/>
      <c r="L111" s="43">
        <f>'Текущие концовки'!F65</f>
        <v>0</v>
      </c>
      <c r="M111" s="37"/>
      <c r="N111" s="37"/>
      <c r="T111" s="22"/>
      <c r="U111" s="22"/>
      <c r="V111" s="22"/>
      <c r="X111" s="17"/>
      <c r="Y111" s="22"/>
      <c r="Z111" s="22"/>
    </row>
    <row r="112" spans="1:26" ht="12.75" hidden="1">
      <c r="A112" s="27"/>
      <c r="B112" s="31" t="s">
        <v>73</v>
      </c>
      <c r="C112" s="32"/>
      <c r="D112" s="32"/>
      <c r="E112" s="35"/>
      <c r="F112" s="32"/>
      <c r="G112" s="36">
        <f>'Базовые концовки'!F66</f>
        <v>0</v>
      </c>
      <c r="H112" s="37"/>
      <c r="I112" s="37"/>
      <c r="J112" s="32"/>
      <c r="K112" s="32"/>
      <c r="L112" s="43">
        <f>'Текущие концовки'!F66</f>
        <v>0</v>
      </c>
      <c r="M112" s="37"/>
      <c r="N112" s="37"/>
      <c r="T112" s="22"/>
      <c r="U112" s="22"/>
      <c r="V112" s="22"/>
      <c r="X112" s="17"/>
      <c r="Y112" s="22"/>
      <c r="Z112" s="22"/>
    </row>
    <row r="113" spans="1:26" ht="25.5" hidden="1">
      <c r="A113" s="27"/>
      <c r="B113" s="31" t="s">
        <v>87</v>
      </c>
      <c r="C113" s="32"/>
      <c r="D113" s="32"/>
      <c r="E113" s="35"/>
      <c r="F113" s="32"/>
      <c r="G113" s="36">
        <f>'Базовые концовки'!F67</f>
        <v>0</v>
      </c>
      <c r="H113" s="37"/>
      <c r="I113" s="37"/>
      <c r="J113" s="32"/>
      <c r="K113" s="32"/>
      <c r="L113" s="43">
        <f>'Текущие концовки'!F67</f>
        <v>0</v>
      </c>
      <c r="M113" s="37"/>
      <c r="N113" s="37"/>
      <c r="T113" s="22"/>
      <c r="U113" s="22"/>
      <c r="V113" s="22"/>
      <c r="X113" s="17"/>
      <c r="Y113" s="22"/>
      <c r="Z113" s="22"/>
    </row>
    <row r="114" spans="1:26" ht="25.5" hidden="1">
      <c r="A114" s="27"/>
      <c r="B114" s="31" t="s">
        <v>88</v>
      </c>
      <c r="C114" s="32"/>
      <c r="D114" s="32"/>
      <c r="E114" s="35"/>
      <c r="F114" s="32"/>
      <c r="G114" s="36">
        <f>'Базовые концовки'!F68</f>
        <v>0</v>
      </c>
      <c r="H114" s="37">
        <f>'Базовые концовки'!G68</f>
        <v>0</v>
      </c>
      <c r="I114" s="37">
        <f>'Базовые концовки'!H68</f>
        <v>0</v>
      </c>
      <c r="J114" s="32"/>
      <c r="K114" s="32"/>
      <c r="L114" s="43">
        <f>'Текущие концовки'!F68</f>
        <v>0</v>
      </c>
      <c r="M114" s="37">
        <f>'Текущие концовки'!G68</f>
        <v>0</v>
      </c>
      <c r="N114" s="37">
        <f>'Текущие концовки'!H68</f>
        <v>0</v>
      </c>
      <c r="T114" s="22">
        <f>'Текущие концовки'!G68</f>
        <v>0</v>
      </c>
      <c r="U114" s="22">
        <f>'Текущие концовки'!H68</f>
        <v>0</v>
      </c>
      <c r="V114" s="22">
        <f>'Текущие концовки'!I68</f>
        <v>0</v>
      </c>
      <c r="X114" s="17">
        <f>'Текущие концовки'!K68</f>
        <v>0</v>
      </c>
      <c r="Y114" s="22">
        <f>'Текущие концовки'!L68</f>
        <v>0</v>
      </c>
      <c r="Z114" s="22">
        <f>'Текущие концовки'!M68</f>
        <v>0</v>
      </c>
    </row>
    <row r="115" spans="1:26" ht="12.75" hidden="1">
      <c r="A115" s="27"/>
      <c r="B115" s="31" t="s">
        <v>86</v>
      </c>
      <c r="C115" s="32"/>
      <c r="D115" s="32"/>
      <c r="E115" s="35"/>
      <c r="F115" s="32"/>
      <c r="G115" s="36">
        <f>'Базовые концовки'!F69</f>
        <v>0</v>
      </c>
      <c r="H115" s="37"/>
      <c r="I115" s="37"/>
      <c r="J115" s="32"/>
      <c r="K115" s="32"/>
      <c r="L115" s="43">
        <f>'Текущие концовки'!F69</f>
        <v>0</v>
      </c>
      <c r="M115" s="37"/>
      <c r="N115" s="37"/>
      <c r="T115" s="22"/>
      <c r="U115" s="22"/>
      <c r="V115" s="22"/>
      <c r="X115" s="17"/>
      <c r="Y115" s="22"/>
      <c r="Z115" s="22"/>
    </row>
    <row r="116" spans="1:26" ht="12.75" hidden="1">
      <c r="A116" s="27"/>
      <c r="B116" s="31" t="s">
        <v>73</v>
      </c>
      <c r="C116" s="32"/>
      <c r="D116" s="32"/>
      <c r="E116" s="35"/>
      <c r="F116" s="32"/>
      <c r="G116" s="36">
        <f>'Базовые концовки'!F70</f>
        <v>0</v>
      </c>
      <c r="H116" s="37"/>
      <c r="I116" s="37"/>
      <c r="J116" s="32"/>
      <c r="K116" s="32"/>
      <c r="L116" s="43">
        <f>'Текущие концовки'!F70</f>
        <v>0</v>
      </c>
      <c r="M116" s="37"/>
      <c r="N116" s="37"/>
      <c r="T116" s="22"/>
      <c r="U116" s="22"/>
      <c r="V116" s="22"/>
      <c r="X116" s="17"/>
      <c r="Y116" s="22"/>
      <c r="Z116" s="22"/>
    </row>
    <row r="117" spans="1:26" ht="25.5" hidden="1">
      <c r="A117" s="27"/>
      <c r="B117" s="31" t="s">
        <v>89</v>
      </c>
      <c r="C117" s="32"/>
      <c r="D117" s="32"/>
      <c r="E117" s="35"/>
      <c r="F117" s="32"/>
      <c r="G117" s="36">
        <f>'Базовые концовки'!F71</f>
        <v>0</v>
      </c>
      <c r="H117" s="37"/>
      <c r="I117" s="37"/>
      <c r="J117" s="32"/>
      <c r="K117" s="32"/>
      <c r="L117" s="43">
        <f>'Текущие концовки'!F71</f>
        <v>0</v>
      </c>
      <c r="M117" s="37"/>
      <c r="N117" s="37"/>
      <c r="T117" s="22"/>
      <c r="U117" s="22"/>
      <c r="V117" s="22"/>
      <c r="X117" s="17"/>
      <c r="Y117" s="22"/>
      <c r="Z117" s="22"/>
    </row>
    <row r="118" spans="1:26" ht="25.5" hidden="1">
      <c r="A118" s="27"/>
      <c r="B118" s="31" t="s">
        <v>90</v>
      </c>
      <c r="C118" s="32"/>
      <c r="D118" s="32"/>
      <c r="E118" s="35"/>
      <c r="F118" s="32"/>
      <c r="G118" s="36">
        <f>'Базовые концовки'!F72</f>
        <v>0</v>
      </c>
      <c r="H118" s="37">
        <f>'Базовые концовки'!G72</f>
        <v>0</v>
      </c>
      <c r="I118" s="37">
        <f>'Базовые концовки'!H72</f>
        <v>0</v>
      </c>
      <c r="J118" s="32"/>
      <c r="K118" s="32"/>
      <c r="L118" s="43">
        <f>'Текущие концовки'!F72</f>
        <v>0</v>
      </c>
      <c r="M118" s="37">
        <f>'Текущие концовки'!G72</f>
        <v>0</v>
      </c>
      <c r="N118" s="37">
        <f>'Текущие концовки'!H72</f>
        <v>0</v>
      </c>
      <c r="T118" s="22">
        <f>'Текущие концовки'!G72</f>
        <v>0</v>
      </c>
      <c r="U118" s="22">
        <f>'Текущие концовки'!H72</f>
        <v>0</v>
      </c>
      <c r="V118" s="22">
        <f>'Текущие концовки'!I72</f>
        <v>0</v>
      </c>
      <c r="X118" s="17">
        <f>'Текущие концовки'!K72</f>
        <v>0</v>
      </c>
      <c r="Y118" s="22">
        <f>'Текущие концовки'!L72</f>
        <v>0</v>
      </c>
      <c r="Z118" s="22">
        <f>'Текущие концовки'!M72</f>
        <v>0</v>
      </c>
    </row>
    <row r="119" spans="1:26" ht="25.5" hidden="1">
      <c r="A119" s="27"/>
      <c r="B119" s="31" t="s">
        <v>66</v>
      </c>
      <c r="C119" s="32"/>
      <c r="D119" s="32"/>
      <c r="E119" s="35"/>
      <c r="F119" s="32"/>
      <c r="G119" s="36">
        <f>'Базовые концовки'!F73</f>
        <v>0</v>
      </c>
      <c r="H119" s="37"/>
      <c r="I119" s="37"/>
      <c r="J119" s="32"/>
      <c r="K119" s="32"/>
      <c r="L119" s="43">
        <f>'Текущие концовки'!F73</f>
        <v>0</v>
      </c>
      <c r="M119" s="37"/>
      <c r="N119" s="37"/>
      <c r="T119" s="22"/>
      <c r="U119" s="22"/>
      <c r="V119" s="22"/>
      <c r="X119" s="17"/>
      <c r="Y119" s="22"/>
      <c r="Z119" s="22"/>
    </row>
    <row r="120" spans="1:26" ht="12.75" hidden="1">
      <c r="A120" s="27"/>
      <c r="B120" s="31" t="s">
        <v>86</v>
      </c>
      <c r="C120" s="32"/>
      <c r="D120" s="32"/>
      <c r="E120" s="35"/>
      <c r="F120" s="32"/>
      <c r="G120" s="36">
        <f>'Базовые концовки'!F74</f>
        <v>0</v>
      </c>
      <c r="H120" s="37"/>
      <c r="I120" s="37"/>
      <c r="J120" s="32"/>
      <c r="K120" s="32"/>
      <c r="L120" s="43">
        <f>'Текущие концовки'!F74</f>
        <v>0</v>
      </c>
      <c r="M120" s="37"/>
      <c r="N120" s="37"/>
      <c r="T120" s="22"/>
      <c r="U120" s="22"/>
      <c r="V120" s="22"/>
      <c r="X120" s="17"/>
      <c r="Y120" s="22"/>
      <c r="Z120" s="22"/>
    </row>
    <row r="121" spans="1:26" ht="12.75" hidden="1">
      <c r="A121" s="27"/>
      <c r="B121" s="31" t="s">
        <v>73</v>
      </c>
      <c r="C121" s="32"/>
      <c r="D121" s="32"/>
      <c r="E121" s="35"/>
      <c r="F121" s="32"/>
      <c r="G121" s="36">
        <f>'Базовые концовки'!F75</f>
        <v>0</v>
      </c>
      <c r="H121" s="37"/>
      <c r="I121" s="37"/>
      <c r="J121" s="32"/>
      <c r="K121" s="32"/>
      <c r="L121" s="43">
        <f>'Текущие концовки'!F75</f>
        <v>0</v>
      </c>
      <c r="M121" s="37"/>
      <c r="N121" s="37"/>
      <c r="T121" s="22"/>
      <c r="U121" s="22"/>
      <c r="V121" s="22"/>
      <c r="X121" s="17"/>
      <c r="Y121" s="22"/>
      <c r="Z121" s="22"/>
    </row>
    <row r="122" spans="1:26" ht="25.5" hidden="1">
      <c r="A122" s="27"/>
      <c r="B122" s="31" t="s">
        <v>91</v>
      </c>
      <c r="C122" s="32"/>
      <c r="D122" s="32"/>
      <c r="E122" s="35"/>
      <c r="F122" s="32"/>
      <c r="G122" s="36">
        <f>'Базовые концовки'!F76</f>
        <v>0</v>
      </c>
      <c r="H122" s="37"/>
      <c r="I122" s="37"/>
      <c r="J122" s="32"/>
      <c r="K122" s="32"/>
      <c r="L122" s="43">
        <f>'Текущие концовки'!F76</f>
        <v>0</v>
      </c>
      <c r="M122" s="37"/>
      <c r="N122" s="37"/>
      <c r="T122" s="22"/>
      <c r="U122" s="22"/>
      <c r="V122" s="22"/>
      <c r="X122" s="17"/>
      <c r="Y122" s="22"/>
      <c r="Z122" s="22"/>
    </row>
    <row r="123" spans="1:26" ht="25.5" hidden="1">
      <c r="A123" s="27"/>
      <c r="B123" s="31" t="s">
        <v>92</v>
      </c>
      <c r="C123" s="32"/>
      <c r="D123" s="32"/>
      <c r="E123" s="35"/>
      <c r="F123" s="32"/>
      <c r="G123" s="36">
        <f>'Базовые концовки'!F77</f>
        <v>0</v>
      </c>
      <c r="H123" s="37">
        <f>'Базовые концовки'!G77</f>
        <v>0</v>
      </c>
      <c r="I123" s="37">
        <f>'Базовые концовки'!H77</f>
        <v>0</v>
      </c>
      <c r="J123" s="32"/>
      <c r="K123" s="32"/>
      <c r="L123" s="43">
        <f>'Текущие концовки'!F77</f>
        <v>0</v>
      </c>
      <c r="M123" s="37">
        <f>'Текущие концовки'!G77</f>
        <v>0</v>
      </c>
      <c r="N123" s="37">
        <f>'Текущие концовки'!H77</f>
        <v>0</v>
      </c>
      <c r="T123" s="22">
        <f>'Текущие концовки'!G77</f>
        <v>0</v>
      </c>
      <c r="U123" s="22">
        <f>'Текущие концовки'!H77</f>
        <v>0</v>
      </c>
      <c r="V123" s="22">
        <f>'Текущие концовки'!I77</f>
        <v>0</v>
      </c>
      <c r="X123" s="17">
        <f>'Текущие концовки'!K77</f>
        <v>0</v>
      </c>
      <c r="Y123" s="22">
        <f>'Текущие концовки'!L77</f>
        <v>0</v>
      </c>
      <c r="Z123" s="22">
        <f>'Текущие концовки'!M77</f>
        <v>0</v>
      </c>
    </row>
    <row r="124" spans="1:26" ht="25.5" hidden="1">
      <c r="A124" s="27"/>
      <c r="B124" s="31" t="s">
        <v>66</v>
      </c>
      <c r="C124" s="32"/>
      <c r="D124" s="32"/>
      <c r="E124" s="35"/>
      <c r="F124" s="32"/>
      <c r="G124" s="36">
        <f>'Базовые концовки'!F78</f>
        <v>0</v>
      </c>
      <c r="H124" s="37"/>
      <c r="I124" s="37"/>
      <c r="J124" s="32"/>
      <c r="K124" s="32"/>
      <c r="L124" s="43">
        <f>'Текущие концовки'!F78</f>
        <v>0</v>
      </c>
      <c r="M124" s="37"/>
      <c r="N124" s="37"/>
      <c r="T124" s="22"/>
      <c r="U124" s="22"/>
      <c r="V124" s="22"/>
      <c r="X124" s="17"/>
      <c r="Y124" s="22"/>
      <c r="Z124" s="22"/>
    </row>
    <row r="125" spans="1:26" ht="12.75">
      <c r="A125" s="27"/>
      <c r="B125" s="31" t="s">
        <v>93</v>
      </c>
      <c r="C125" s="32"/>
      <c r="D125" s="32"/>
      <c r="E125" s="32"/>
      <c r="F125" s="35"/>
      <c r="G125" s="36" t="e">
        <f>'Базовые концовки'!F79</f>
        <v>#NAME?</v>
      </c>
      <c r="H125" s="37">
        <f>'Базовые концовки'!G79</f>
        <v>0</v>
      </c>
      <c r="I125" s="37">
        <f>'Базовые концовки'!H79</f>
        <v>0</v>
      </c>
      <c r="J125" s="32"/>
      <c r="K125" s="32"/>
      <c r="L125" s="43" t="e">
        <f>'Текущие концовки'!F79</f>
        <v>#NAME?</v>
      </c>
      <c r="M125" s="37">
        <f>'Текущие концовки'!G79</f>
        <v>0</v>
      </c>
      <c r="N125" s="37">
        <f>'Текущие концовки'!H79</f>
        <v>0</v>
      </c>
      <c r="T125" s="22">
        <f>'Текущие концовки'!G79</f>
        <v>0</v>
      </c>
      <c r="U125" s="22">
        <f>'Текущие концовки'!H79</f>
        <v>0</v>
      </c>
      <c r="V125" s="22">
        <f>'Текущие концовки'!I79</f>
        <v>0</v>
      </c>
      <c r="X125" s="17">
        <f>'Текущие концовки'!K79</f>
        <v>0</v>
      </c>
      <c r="Y125" s="22">
        <f>'Текущие концовки'!L79</f>
        <v>0</v>
      </c>
      <c r="Z125" s="22">
        <f>'Текущие концовки'!M79</f>
        <v>0</v>
      </c>
    </row>
    <row r="126" spans="1:26" ht="25.5" hidden="1">
      <c r="A126" s="27"/>
      <c r="B126" s="31" t="s">
        <v>94</v>
      </c>
      <c r="C126" s="32"/>
      <c r="D126" s="32"/>
      <c r="E126" s="35"/>
      <c r="F126" s="32"/>
      <c r="G126" s="36">
        <f>'Базовые концовки'!F80</f>
        <v>0</v>
      </c>
      <c r="H126" s="37"/>
      <c r="I126" s="37"/>
      <c r="J126" s="32"/>
      <c r="K126" s="32"/>
      <c r="L126" s="43">
        <f>'Текущие концовки'!F80</f>
        <v>0</v>
      </c>
      <c r="M126" s="37"/>
      <c r="N126" s="37"/>
      <c r="T126" s="22"/>
      <c r="U126" s="22"/>
      <c r="V126" s="22"/>
      <c r="X126" s="17"/>
      <c r="Y126" s="22"/>
      <c r="Z126" s="22"/>
    </row>
    <row r="127" spans="1:26" ht="12.75">
      <c r="A127" s="27"/>
      <c r="B127" s="31" t="s">
        <v>95</v>
      </c>
      <c r="C127" s="32"/>
      <c r="D127" s="32"/>
      <c r="E127" s="32"/>
      <c r="F127" s="35"/>
      <c r="G127" s="36">
        <f>'Базовые концовки'!F81</f>
        <v>90.31</v>
      </c>
      <c r="H127" s="37"/>
      <c r="I127" s="37"/>
      <c r="J127" s="32"/>
      <c r="K127" s="32"/>
      <c r="L127" s="43">
        <f>'Текущие концовки'!F81</f>
        <v>887.46</v>
      </c>
      <c r="M127" s="37"/>
      <c r="N127" s="37"/>
      <c r="T127" s="22"/>
      <c r="U127" s="22"/>
      <c r="V127" s="22"/>
      <c r="X127" s="17"/>
      <c r="Y127" s="22"/>
      <c r="Z127" s="22"/>
    </row>
    <row r="128" spans="1:26" ht="12.75">
      <c r="A128" s="27"/>
      <c r="B128" s="31" t="s">
        <v>96</v>
      </c>
      <c r="C128" s="32"/>
      <c r="D128" s="32"/>
      <c r="E128" s="32"/>
      <c r="F128" s="35"/>
      <c r="G128" s="37">
        <f>'Базовые концовки'!F82</f>
        <v>69.06</v>
      </c>
      <c r="H128" s="37"/>
      <c r="I128" s="37"/>
      <c r="J128" s="32"/>
      <c r="K128" s="32"/>
      <c r="L128" s="43">
        <f>'Текущие концовки'!F82</f>
        <v>640.94</v>
      </c>
      <c r="M128" s="37"/>
      <c r="N128" s="37"/>
      <c r="T128" s="22"/>
      <c r="U128" s="22"/>
      <c r="V128" s="22"/>
      <c r="X128" s="17"/>
      <c r="Y128" s="22"/>
      <c r="Z128" s="22"/>
    </row>
    <row r="129" spans="1:26" ht="25.5" hidden="1">
      <c r="A129" s="27"/>
      <c r="B129" s="31" t="s">
        <v>97</v>
      </c>
      <c r="C129" s="32"/>
      <c r="D129" s="32"/>
      <c r="E129" s="35"/>
      <c r="F129" s="32"/>
      <c r="G129" s="37">
        <f>'Базовые концовки'!F83</f>
        <v>0</v>
      </c>
      <c r="H129" s="37"/>
      <c r="I129" s="37"/>
      <c r="J129" s="32"/>
      <c r="K129" s="32"/>
      <c r="L129" s="37">
        <f>'Текущие концовки'!F83</f>
        <v>0</v>
      </c>
      <c r="M129" s="37"/>
      <c r="N129" s="37"/>
      <c r="T129" s="22"/>
      <c r="U129" s="22"/>
      <c r="V129" s="22"/>
      <c r="X129" s="17"/>
      <c r="Y129" s="22">
        <f>'Текущие концовки'!L83</f>
        <v>0</v>
      </c>
      <c r="Z129" s="22"/>
    </row>
    <row r="130" spans="1:26" ht="12.75" hidden="1">
      <c r="A130" s="27"/>
      <c r="B130" s="31" t="s">
        <v>98</v>
      </c>
      <c r="C130" s="32"/>
      <c r="D130" s="32"/>
      <c r="E130" s="35"/>
      <c r="F130" s="32"/>
      <c r="G130" s="37">
        <f>'Базовые концовки'!F84</f>
        <v>0</v>
      </c>
      <c r="H130" s="37"/>
      <c r="I130" s="37"/>
      <c r="J130" s="32"/>
      <c r="K130" s="32"/>
      <c r="L130" s="37">
        <f>'Текущие концовки'!F84</f>
        <v>0</v>
      </c>
      <c r="M130" s="37"/>
      <c r="N130" s="37"/>
      <c r="T130" s="22"/>
      <c r="U130" s="22"/>
      <c r="V130" s="22"/>
      <c r="X130" s="17"/>
      <c r="Y130" s="22">
        <f>'Текущие концовки'!L84</f>
        <v>0</v>
      </c>
      <c r="Z130" s="22"/>
    </row>
    <row r="131" spans="1:26" ht="12.75" hidden="1">
      <c r="A131" s="27"/>
      <c r="B131" s="31" t="s">
        <v>99</v>
      </c>
      <c r="C131" s="32"/>
      <c r="D131" s="32"/>
      <c r="E131" s="32"/>
      <c r="F131" s="35"/>
      <c r="G131" s="37">
        <f>'Базовые концовки'!F85</f>
        <v>106.19</v>
      </c>
      <c r="H131" s="37"/>
      <c r="I131" s="37"/>
      <c r="J131" s="32"/>
      <c r="K131" s="32"/>
      <c r="L131" s="37">
        <f>'Текущие концовки'!F85</f>
        <v>1231.85</v>
      </c>
      <c r="M131" s="37"/>
      <c r="N131" s="37"/>
      <c r="T131" s="22"/>
      <c r="U131" s="22"/>
      <c r="V131" s="22"/>
      <c r="X131" s="17"/>
      <c r="Y131" s="22"/>
      <c r="Z131" s="22"/>
    </row>
    <row r="132" spans="1:26" ht="12.75" hidden="1">
      <c r="A132" s="27"/>
      <c r="B132" s="31" t="s">
        <v>100</v>
      </c>
      <c r="C132" s="32"/>
      <c r="D132" s="32"/>
      <c r="E132" s="32"/>
      <c r="F132" s="35"/>
      <c r="G132" s="37">
        <f>'Базовые концовки'!F86</f>
        <v>0.06</v>
      </c>
      <c r="H132" s="37"/>
      <c r="I132" s="37"/>
      <c r="J132" s="32"/>
      <c r="K132" s="32"/>
      <c r="L132" s="37">
        <f>'Текущие концовки'!F86</f>
        <v>0.73</v>
      </c>
      <c r="M132" s="37"/>
      <c r="N132" s="37"/>
      <c r="T132" s="22"/>
      <c r="U132" s="22"/>
      <c r="V132" s="22"/>
      <c r="X132" s="17"/>
      <c r="Y132" s="22"/>
      <c r="Z132" s="22"/>
    </row>
    <row r="133" spans="1:26" ht="12.75" hidden="1">
      <c r="A133" s="27"/>
      <c r="B133" s="31" t="s">
        <v>101</v>
      </c>
      <c r="C133" s="32"/>
      <c r="D133" s="32"/>
      <c r="E133" s="32"/>
      <c r="F133" s="35"/>
      <c r="G133" s="37">
        <f>'Базовые концовки'!F87</f>
        <v>106.25</v>
      </c>
      <c r="H133" s="37"/>
      <c r="I133" s="37"/>
      <c r="J133" s="32"/>
      <c r="K133" s="32"/>
      <c r="L133" s="37">
        <f>'Текущие концовки'!F87</f>
        <v>1232.58</v>
      </c>
      <c r="M133" s="37"/>
      <c r="N133" s="37"/>
      <c r="T133" s="22"/>
      <c r="U133" s="22"/>
      <c r="V133" s="22"/>
      <c r="X133" s="17"/>
      <c r="Y133" s="22"/>
      <c r="Z133" s="22"/>
    </row>
    <row r="134" spans="1:26" ht="12.75" hidden="1">
      <c r="A134" s="27"/>
      <c r="B134" s="31" t="s">
        <v>102</v>
      </c>
      <c r="C134" s="32"/>
      <c r="D134" s="32"/>
      <c r="E134" s="32"/>
      <c r="F134" s="35"/>
      <c r="G134" s="38" t="e">
        <f>'Базовые концовки'!J88</f>
        <v>#NAME?</v>
      </c>
      <c r="H134" s="37"/>
      <c r="I134" s="37"/>
      <c r="J134" s="32"/>
      <c r="K134" s="32"/>
      <c r="L134" s="38" t="e">
        <f>'Текущие концовки'!J88</f>
        <v>#NAME?</v>
      </c>
      <c r="M134" s="37"/>
      <c r="N134" s="37"/>
      <c r="T134" s="22"/>
      <c r="U134" s="22"/>
      <c r="V134" s="22"/>
      <c r="X134" s="17"/>
      <c r="Y134" s="22"/>
      <c r="Z134" s="22"/>
    </row>
    <row r="135" spans="1:26" ht="12.75" hidden="1">
      <c r="A135" s="27"/>
      <c r="B135" s="31" t="s">
        <v>103</v>
      </c>
      <c r="C135" s="32"/>
      <c r="D135" s="32"/>
      <c r="E135" s="32"/>
      <c r="F135" s="35"/>
      <c r="G135" s="38" t="e">
        <f>'Базовые концовки'!J89</f>
        <v>#NAME?</v>
      </c>
      <c r="H135" s="37"/>
      <c r="I135" s="37"/>
      <c r="J135" s="32"/>
      <c r="K135" s="32"/>
      <c r="L135" s="38" t="e">
        <f>'Текущие концовки'!J89</f>
        <v>#NAME?</v>
      </c>
      <c r="M135" s="37"/>
      <c r="N135" s="37"/>
      <c r="T135" s="22"/>
      <c r="U135" s="22"/>
      <c r="V135" s="22"/>
      <c r="X135" s="17"/>
      <c r="Y135" s="22"/>
      <c r="Z135" s="22"/>
    </row>
    <row r="136" spans="1:26" ht="12.75" hidden="1">
      <c r="A136" s="27"/>
      <c r="B136" s="31" t="s">
        <v>104</v>
      </c>
      <c r="C136" s="32"/>
      <c r="D136" s="32"/>
      <c r="E136" s="32"/>
      <c r="F136" s="35"/>
      <c r="G136" s="38" t="e">
        <f>'Базовые концовки'!J90</f>
        <v>#NAME?</v>
      </c>
      <c r="H136" s="37"/>
      <c r="I136" s="37"/>
      <c r="J136" s="32"/>
      <c r="K136" s="32"/>
      <c r="L136" s="38" t="e">
        <f>'Текущие концовки'!J90</f>
        <v>#NAME?</v>
      </c>
      <c r="M136" s="37"/>
      <c r="N136" s="37"/>
      <c r="T136" s="22"/>
      <c r="U136" s="22"/>
      <c r="V136" s="22"/>
      <c r="X136" s="17"/>
      <c r="Y136" s="22"/>
      <c r="Z136" s="22"/>
    </row>
    <row r="137" spans="1:14" ht="12.75">
      <c r="A137" s="27"/>
      <c r="B137" s="65" t="s">
        <v>105</v>
      </c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</row>
    <row r="138" spans="1:14" ht="12.75" customHeight="1">
      <c r="A138" s="28" t="s">
        <v>106</v>
      </c>
      <c r="B138" s="55" t="s">
        <v>309</v>
      </c>
      <c r="C138" s="32">
        <v>7</v>
      </c>
      <c r="D138" s="33">
        <f>'Базовые цены за единицу'!B14</f>
        <v>275.9</v>
      </c>
      <c r="E138" s="33">
        <f>'Базовые цены за единицу'!C14</f>
        <v>0</v>
      </c>
      <c r="F138" s="33">
        <f>'Базовые цены за единицу'!D14</f>
        <v>0</v>
      </c>
      <c r="G138" s="33">
        <f>'Базовые цены с учетом расхода'!B14</f>
        <v>1931.3</v>
      </c>
      <c r="H138" s="33">
        <f>'Базовые цены с учетом расхода'!C14</f>
        <v>0</v>
      </c>
      <c r="I138" s="33">
        <f>'Базовые цены с учетом расхода'!D14</f>
        <v>0</v>
      </c>
      <c r="J138" s="32"/>
      <c r="K138" s="33"/>
      <c r="L138" s="42">
        <f>'Текущие цены с учетом расхода'!B14</f>
        <v>7719.53</v>
      </c>
      <c r="M138" s="33">
        <f>'Текущие цены с учетом расхода'!C14</f>
        <v>0</v>
      </c>
      <c r="N138" s="33">
        <f>'Текущие цены с учетом расхода'!D14</f>
        <v>0</v>
      </c>
    </row>
    <row r="139" spans="1:14" ht="40.5" customHeight="1">
      <c r="A139" s="27"/>
      <c r="B139" s="55"/>
      <c r="C139" s="32"/>
      <c r="D139" s="32"/>
      <c r="E139" s="33">
        <f>'Базовые цены за единицу'!F14</f>
        <v>275.9</v>
      </c>
      <c r="F139" s="33">
        <f>'Базовые цены за единицу'!E14</f>
        <v>0</v>
      </c>
      <c r="G139" s="32"/>
      <c r="H139" s="33">
        <f>'Базовые цены с учетом расхода'!F14</f>
        <v>1931.3</v>
      </c>
      <c r="I139" s="33">
        <f>'Базовые цены с учетом расхода'!E14</f>
        <v>0</v>
      </c>
      <c r="J139" s="33">
        <v>3.76</v>
      </c>
      <c r="K139" s="32"/>
      <c r="L139" s="32"/>
      <c r="M139" s="42">
        <f>'Текущие цены с учетом расхода'!F14</f>
        <v>7719.53</v>
      </c>
      <c r="N139" s="33">
        <f>'Текущие цены с учетом расхода'!E14</f>
        <v>0</v>
      </c>
    </row>
    <row r="140" spans="1:14" ht="12.75" hidden="1">
      <c r="A140" s="27"/>
      <c r="B140" s="29" t="s">
        <v>24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2.75" hidden="1">
      <c r="A141" s="27"/>
      <c r="B141" s="29" t="s">
        <v>25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2.75" hidden="1">
      <c r="A142" s="27"/>
      <c r="B142" s="29" t="s">
        <v>26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2.75" hidden="1">
      <c r="A143" s="27"/>
      <c r="B143" s="29" t="s">
        <v>27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25.5" hidden="1">
      <c r="A144" s="27"/>
      <c r="B144" s="29" t="s">
        <v>28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5" ht="25.5" hidden="1">
      <c r="A145" s="27"/>
      <c r="B145" s="29" t="s">
        <v>29</v>
      </c>
      <c r="C145" s="32"/>
      <c r="D145" s="34"/>
      <c r="E145" s="32"/>
      <c r="F145" s="32"/>
      <c r="G145" s="32"/>
      <c r="H145" s="32"/>
      <c r="I145" s="32"/>
      <c r="J145" s="32"/>
      <c r="K145" s="34"/>
      <c r="L145" s="32"/>
      <c r="M145" s="32"/>
      <c r="N145" s="32"/>
      <c r="O145" s="14" t="s">
        <v>30</v>
      </c>
    </row>
    <row r="146" spans="1:14" ht="12.75" hidden="1">
      <c r="A146" s="27"/>
      <c r="B146" s="29" t="s">
        <v>31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25.5" hidden="1">
      <c r="A147" s="27"/>
      <c r="B147" s="29" t="s">
        <v>32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25.5" hidden="1">
      <c r="A148" s="27"/>
      <c r="B148" s="29" t="s">
        <v>33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6" ht="12.75" hidden="1">
      <c r="A149" s="27"/>
      <c r="B149" s="29" t="s">
        <v>34</v>
      </c>
      <c r="C149" s="32"/>
      <c r="D149" s="32"/>
      <c r="E149" s="32"/>
      <c r="F149" s="32"/>
      <c r="G149" s="33">
        <f>IF('Базовые цены с учетом расхода'!N14&gt;0,'Базовые цены с учетом расхода'!N14,IF('Базовые цены с учетом расхода'!N14&lt;0,'Базовые цены с учетом расхода'!N14,""))</f>
      </c>
      <c r="H149" s="32"/>
      <c r="I149" s="32"/>
      <c r="J149" s="32"/>
      <c r="K149" s="32"/>
      <c r="L149" s="33">
        <f>IF('Текущие цены с учетом расхода'!N14&gt;0,'Текущие цены с учетом расхода'!N14,IF('Текущие цены с учетом расхода'!N14&lt;0,'Текущие цены с учетом расхода'!N14,""))</f>
      </c>
      <c r="M149" s="32"/>
      <c r="N149" s="32"/>
      <c r="P149" s="19" t="s">
        <v>35</v>
      </c>
    </row>
    <row r="150" spans="1:16" ht="12.75" hidden="1">
      <c r="A150" s="27"/>
      <c r="B150" s="29" t="s">
        <v>36</v>
      </c>
      <c r="C150" s="32"/>
      <c r="D150" s="32"/>
      <c r="E150" s="32"/>
      <c r="F150" s="32"/>
      <c r="G150" s="33">
        <f>IF('Базовые цены с учетом расхода'!P14&gt;0,'Базовые цены с учетом расхода'!P14,IF('Базовые цены с учетом расхода'!P14&lt;0,'Базовые цены с учетом расхода'!P14,""))</f>
      </c>
      <c r="H150" s="32"/>
      <c r="I150" s="32"/>
      <c r="J150" s="32"/>
      <c r="K150" s="32"/>
      <c r="L150" s="33">
        <f>IF('Текущие цены с учетом расхода'!P14&gt;0,'Текущие цены с учетом расхода'!P14,IF('Текущие цены с учетом расхода'!P14&lt;0,'Текущие цены с учетом расхода'!P14,""))</f>
      </c>
      <c r="M150" s="32"/>
      <c r="N150" s="32"/>
      <c r="P150" s="19" t="s">
        <v>37</v>
      </c>
    </row>
    <row r="151" spans="1:16" ht="25.5" hidden="1">
      <c r="A151" s="27"/>
      <c r="B151" s="29" t="s">
        <v>38</v>
      </c>
      <c r="C151" s="32"/>
      <c r="D151" s="32"/>
      <c r="E151" s="32"/>
      <c r="F151" s="32"/>
      <c r="G151" s="33">
        <f>IF('Базовые цены с учетом расхода'!Q14&gt;0,'Базовые цены с учетом расхода'!Q14,IF('Базовые цены с учетом расхода'!Q14&lt;0,'Базовые цены с учетом расхода'!Q14,""))</f>
      </c>
      <c r="H151" s="32"/>
      <c r="I151" s="32"/>
      <c r="J151" s="32"/>
      <c r="K151" s="32"/>
      <c r="L151" s="33">
        <f>IF('Текущие цены с учетом расхода'!Q14&gt;0,'Текущие цены с учетом расхода'!Q14,IF('Текущие цены с учетом расхода'!Q14&lt;0,'Текущие цены с учетом расхода'!Q14,""))</f>
      </c>
      <c r="M151" s="32"/>
      <c r="N151" s="32"/>
      <c r="P151" s="19" t="s">
        <v>39</v>
      </c>
    </row>
    <row r="152" spans="1:16" ht="12.75" hidden="1">
      <c r="A152" s="27"/>
      <c r="B152" s="29" t="s">
        <v>40</v>
      </c>
      <c r="C152" s="32"/>
      <c r="D152" s="32"/>
      <c r="E152" s="32"/>
      <c r="F152" s="32"/>
      <c r="G152" s="33">
        <f>IF('Базовые цены с учетом расхода'!O14&gt;0,'Базовые цены с учетом расхода'!O14,IF('Базовые цены с учетом расхода'!O14&lt;0,'Базовые цены с учетом расхода'!O14,""))</f>
      </c>
      <c r="H152" s="32"/>
      <c r="I152" s="32"/>
      <c r="J152" s="32"/>
      <c r="K152" s="32"/>
      <c r="L152" s="33">
        <f>IF('Текущие цены с учетом расхода'!O14&gt;0,'Текущие цены с учетом расхода'!O14,IF('Текущие цены с учетом расхода'!O14&lt;0,'Текущие цены с учетом расхода'!O14,""))</f>
      </c>
      <c r="M152" s="32"/>
      <c r="N152" s="32"/>
      <c r="P152" s="19" t="s">
        <v>41</v>
      </c>
    </row>
    <row r="153" spans="1:16" ht="12.75" hidden="1">
      <c r="A153" s="27"/>
      <c r="B153" s="29" t="s">
        <v>42</v>
      </c>
      <c r="C153" s="32"/>
      <c r="D153" s="32"/>
      <c r="E153" s="32"/>
      <c r="F153" s="32"/>
      <c r="G153" s="33">
        <f>IF('Базовые цены с учетом расхода'!R14&gt;0,'Базовые цены с учетом расхода'!R14,IF('Базовые цены с учетом расхода'!R14&lt;0,'Базовые цены с учетом расхода'!R14,""))</f>
      </c>
      <c r="H153" s="32"/>
      <c r="I153" s="32"/>
      <c r="J153" s="32"/>
      <c r="K153" s="32"/>
      <c r="L153" s="33">
        <f>IF('Текущие цены с учетом расхода'!R14&gt;0,'Текущие цены с учетом расхода'!R14,IF('Текущие цены с учетом расхода'!R14&lt;0,'Текущие цены с учетом расхода'!R14,""))</f>
      </c>
      <c r="M153" s="32"/>
      <c r="N153" s="32"/>
      <c r="P153" s="19" t="s">
        <v>43</v>
      </c>
    </row>
    <row r="154" spans="1:16" ht="12.75" hidden="1">
      <c r="A154" s="27"/>
      <c r="B154" s="29" t="s">
        <v>44</v>
      </c>
      <c r="C154" s="32"/>
      <c r="D154" s="32"/>
      <c r="E154" s="32"/>
      <c r="F154" s="32"/>
      <c r="G154" s="33">
        <f>IF('Базовые цены с учетом расхода'!S14&gt;0,'Базовые цены с учетом расхода'!S14,IF('Базовые цены с учетом расхода'!S14&lt;0,'Базовые цены с учетом расхода'!S14,""))</f>
      </c>
      <c r="H154" s="32"/>
      <c r="I154" s="32"/>
      <c r="J154" s="32"/>
      <c r="K154" s="32"/>
      <c r="L154" s="33">
        <f>IF('Текущие цены с учетом расхода'!S14&gt;0,'Текущие цены с учетом расхода'!S14,IF('Текущие цены с учетом расхода'!S14&lt;0,'Текущие цены с учетом расхода'!S14,""))</f>
      </c>
      <c r="M154" s="32"/>
      <c r="N154" s="32"/>
      <c r="P154" s="19" t="s">
        <v>45</v>
      </c>
    </row>
    <row r="155" spans="1:14" ht="12.75" customHeight="1">
      <c r="A155" s="28" t="s">
        <v>107</v>
      </c>
      <c r="B155" s="55" t="s">
        <v>310</v>
      </c>
      <c r="C155" s="32">
        <v>1.4</v>
      </c>
      <c r="D155" s="33">
        <f>'Базовые цены за единицу'!B15</f>
        <v>102.03</v>
      </c>
      <c r="E155" s="33">
        <f>'Базовые цены за единицу'!C15</f>
        <v>0</v>
      </c>
      <c r="F155" s="33">
        <f>'Базовые цены за единицу'!D15</f>
        <v>0</v>
      </c>
      <c r="G155" s="33">
        <f>'Базовые цены с учетом расхода'!B15</f>
        <v>142.84</v>
      </c>
      <c r="H155" s="33">
        <f>'Базовые цены с учетом расхода'!C15</f>
        <v>0</v>
      </c>
      <c r="I155" s="33">
        <f>'Базовые цены с учетом расхода'!D15</f>
        <v>0</v>
      </c>
      <c r="J155" s="32"/>
      <c r="K155" s="33"/>
      <c r="L155" s="42">
        <f>'Текущие цены с учетом расхода'!B15</f>
        <v>334.25</v>
      </c>
      <c r="M155" s="33">
        <f>'Текущие цены с учетом расхода'!C15</f>
        <v>0</v>
      </c>
      <c r="N155" s="33">
        <f>'Текущие цены с учетом расхода'!D15</f>
        <v>0</v>
      </c>
    </row>
    <row r="156" spans="1:14" ht="31.5" customHeight="1">
      <c r="A156" s="27"/>
      <c r="B156" s="56"/>
      <c r="C156" s="32"/>
      <c r="D156" s="32"/>
      <c r="E156" s="33">
        <f>'Базовые цены за единицу'!F15</f>
        <v>102.03</v>
      </c>
      <c r="F156" s="33">
        <f>'Базовые цены за единицу'!E15</f>
        <v>0</v>
      </c>
      <c r="G156" s="32"/>
      <c r="H156" s="33">
        <f>'Базовые цены с учетом расхода'!F15</f>
        <v>142.84</v>
      </c>
      <c r="I156" s="33">
        <f>'Базовые цены с учетом расхода'!E15</f>
        <v>0</v>
      </c>
      <c r="J156" s="33">
        <v>2.34</v>
      </c>
      <c r="K156" s="32"/>
      <c r="L156" s="32"/>
      <c r="M156" s="42">
        <f>'Текущие цены с учетом расхода'!F15</f>
        <v>334.25</v>
      </c>
      <c r="N156" s="33">
        <f>'Текущие цены с учетом расхода'!E15</f>
        <v>0</v>
      </c>
    </row>
    <row r="157" spans="1:14" ht="12.75" hidden="1">
      <c r="A157" s="27"/>
      <c r="B157" s="29" t="s">
        <v>24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2.75" hidden="1">
      <c r="A158" s="27"/>
      <c r="B158" s="29" t="s">
        <v>25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2.75" hidden="1">
      <c r="A159" s="27"/>
      <c r="B159" s="29" t="s">
        <v>26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2.75" hidden="1">
      <c r="A160" s="27"/>
      <c r="B160" s="29" t="s">
        <v>27</v>
      </c>
      <c r="C160" s="32"/>
      <c r="D160" s="32"/>
      <c r="E160" s="32"/>
      <c r="F160" s="32"/>
      <c r="G160" s="32">
        <v>142.84</v>
      </c>
      <c r="H160" s="32"/>
      <c r="I160" s="32"/>
      <c r="J160" s="32"/>
      <c r="K160" s="32"/>
      <c r="L160" s="32">
        <v>661.36</v>
      </c>
      <c r="M160" s="32"/>
      <c r="N160" s="32"/>
    </row>
    <row r="161" spans="1:14" ht="25.5" hidden="1">
      <c r="A161" s="27"/>
      <c r="B161" s="29" t="s">
        <v>28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5" ht="25.5" hidden="1">
      <c r="A162" s="27"/>
      <c r="B162" s="29" t="s">
        <v>29</v>
      </c>
      <c r="C162" s="32"/>
      <c r="D162" s="34"/>
      <c r="E162" s="32"/>
      <c r="F162" s="32"/>
      <c r="G162" s="32"/>
      <c r="H162" s="32"/>
      <c r="I162" s="32"/>
      <c r="J162" s="32"/>
      <c r="K162" s="34"/>
      <c r="L162" s="32"/>
      <c r="M162" s="32"/>
      <c r="N162" s="32"/>
      <c r="O162" s="14" t="s">
        <v>30</v>
      </c>
    </row>
    <row r="163" spans="1:14" ht="12.75" hidden="1">
      <c r="A163" s="27"/>
      <c r="B163" s="29" t="s">
        <v>31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25.5" hidden="1">
      <c r="A164" s="27"/>
      <c r="B164" s="29" t="s">
        <v>32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25.5" hidden="1">
      <c r="A165" s="27"/>
      <c r="B165" s="29" t="s">
        <v>33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6" ht="12.75" hidden="1">
      <c r="A166" s="27"/>
      <c r="B166" s="29" t="s">
        <v>34</v>
      </c>
      <c r="C166" s="32"/>
      <c r="D166" s="32"/>
      <c r="E166" s="32"/>
      <c r="F166" s="32"/>
      <c r="G166" s="33">
        <f>IF('Базовые цены с учетом расхода'!N15&gt;0,'Базовые цены с учетом расхода'!N15,IF('Базовые цены с учетом расхода'!N15&lt;0,'Базовые цены с учетом расхода'!N15,""))</f>
      </c>
      <c r="H166" s="32"/>
      <c r="I166" s="32"/>
      <c r="J166" s="32"/>
      <c r="K166" s="32"/>
      <c r="L166" s="33">
        <f>IF('Текущие цены с учетом расхода'!N15&gt;0,'Текущие цены с учетом расхода'!N15,IF('Текущие цены с учетом расхода'!N15&lt;0,'Текущие цены с учетом расхода'!N15,""))</f>
      </c>
      <c r="M166" s="32"/>
      <c r="N166" s="32"/>
      <c r="P166" s="19" t="s">
        <v>35</v>
      </c>
    </row>
    <row r="167" spans="1:16" ht="12.75" hidden="1">
      <c r="A167" s="27"/>
      <c r="B167" s="29" t="s">
        <v>36</v>
      </c>
      <c r="C167" s="32"/>
      <c r="D167" s="32"/>
      <c r="E167" s="32"/>
      <c r="F167" s="32"/>
      <c r="G167" s="33">
        <f>IF('Базовые цены с учетом расхода'!P15&gt;0,'Базовые цены с учетом расхода'!P15,IF('Базовые цены с учетом расхода'!P15&lt;0,'Базовые цены с учетом расхода'!P15,""))</f>
      </c>
      <c r="H167" s="32"/>
      <c r="I167" s="32"/>
      <c r="J167" s="32"/>
      <c r="K167" s="32"/>
      <c r="L167" s="33">
        <f>IF('Текущие цены с учетом расхода'!P15&gt;0,'Текущие цены с учетом расхода'!P15,IF('Текущие цены с учетом расхода'!P15&lt;0,'Текущие цены с учетом расхода'!P15,""))</f>
      </c>
      <c r="M167" s="32"/>
      <c r="N167" s="32"/>
      <c r="P167" s="19" t="s">
        <v>37</v>
      </c>
    </row>
    <row r="168" spans="1:16" ht="25.5" hidden="1">
      <c r="A168" s="27"/>
      <c r="B168" s="29" t="s">
        <v>38</v>
      </c>
      <c r="C168" s="32"/>
      <c r="D168" s="32"/>
      <c r="E168" s="32"/>
      <c r="F168" s="32"/>
      <c r="G168" s="33">
        <f>IF('Базовые цены с учетом расхода'!Q15&gt;0,'Базовые цены с учетом расхода'!Q15,IF('Базовые цены с учетом расхода'!Q15&lt;0,'Базовые цены с учетом расхода'!Q15,""))</f>
      </c>
      <c r="H168" s="32"/>
      <c r="I168" s="32"/>
      <c r="J168" s="32"/>
      <c r="K168" s="32"/>
      <c r="L168" s="33">
        <f>IF('Текущие цены с учетом расхода'!Q15&gt;0,'Текущие цены с учетом расхода'!Q15,IF('Текущие цены с учетом расхода'!Q15&lt;0,'Текущие цены с учетом расхода'!Q15,""))</f>
      </c>
      <c r="M168" s="32"/>
      <c r="N168" s="32"/>
      <c r="P168" s="19" t="s">
        <v>39</v>
      </c>
    </row>
    <row r="169" spans="1:16" ht="12.75" hidden="1">
      <c r="A169" s="27"/>
      <c r="B169" s="29" t="s">
        <v>40</v>
      </c>
      <c r="C169" s="32"/>
      <c r="D169" s="32"/>
      <c r="E169" s="32"/>
      <c r="F169" s="32"/>
      <c r="G169" s="33">
        <f>IF('Базовые цены с учетом расхода'!O15&gt;0,'Базовые цены с учетом расхода'!O15,IF('Базовые цены с учетом расхода'!O15&lt;0,'Базовые цены с учетом расхода'!O15,""))</f>
      </c>
      <c r="H169" s="32"/>
      <c r="I169" s="32"/>
      <c r="J169" s="32"/>
      <c r="K169" s="32"/>
      <c r="L169" s="33">
        <f>IF('Текущие цены с учетом расхода'!O15&gt;0,'Текущие цены с учетом расхода'!O15,IF('Текущие цены с учетом расхода'!O15&lt;0,'Текущие цены с учетом расхода'!O15,""))</f>
      </c>
      <c r="M169" s="32"/>
      <c r="N169" s="32"/>
      <c r="P169" s="19" t="s">
        <v>41</v>
      </c>
    </row>
    <row r="170" spans="1:16" ht="12.75" hidden="1">
      <c r="A170" s="27"/>
      <c r="B170" s="29" t="s">
        <v>42</v>
      </c>
      <c r="C170" s="32"/>
      <c r="D170" s="32"/>
      <c r="E170" s="32"/>
      <c r="F170" s="32"/>
      <c r="G170" s="33">
        <f>IF('Базовые цены с учетом расхода'!R15&gt;0,'Базовые цены с учетом расхода'!R15,IF('Базовые цены с учетом расхода'!R15&lt;0,'Базовые цены с учетом расхода'!R15,""))</f>
      </c>
      <c r="H170" s="32"/>
      <c r="I170" s="32"/>
      <c r="J170" s="32"/>
      <c r="K170" s="32"/>
      <c r="L170" s="33">
        <f>IF('Текущие цены с учетом расхода'!R15&gt;0,'Текущие цены с учетом расхода'!R15,IF('Текущие цены с учетом расхода'!R15&lt;0,'Текущие цены с учетом расхода'!R15,""))</f>
      </c>
      <c r="M170" s="32"/>
      <c r="N170" s="32"/>
      <c r="P170" s="19" t="s">
        <v>43</v>
      </c>
    </row>
    <row r="171" spans="1:16" ht="12.75" hidden="1">
      <c r="A171" s="27"/>
      <c r="B171" s="29" t="s">
        <v>44</v>
      </c>
      <c r="C171" s="32"/>
      <c r="D171" s="32"/>
      <c r="E171" s="32"/>
      <c r="F171" s="32"/>
      <c r="G171" s="33">
        <f>IF('Базовые цены с учетом расхода'!S15&gt;0,'Базовые цены с учетом расхода'!S15,IF('Базовые цены с учетом расхода'!S15&lt;0,'Базовые цены с учетом расхода'!S15,""))</f>
      </c>
      <c r="H171" s="32"/>
      <c r="I171" s="32"/>
      <c r="J171" s="32"/>
      <c r="K171" s="32"/>
      <c r="L171" s="33">
        <f>IF('Текущие цены с учетом расхода'!S15&gt;0,'Текущие цены с учетом расхода'!S15,IF('Текущие цены с учетом расхода'!S15&lt;0,'Текущие цены с учетом расхода'!S15,""))</f>
      </c>
      <c r="M171" s="32"/>
      <c r="N171" s="32"/>
      <c r="P171" s="19" t="s">
        <v>45</v>
      </c>
    </row>
    <row r="172" spans="1:14" ht="12.75" customHeight="1">
      <c r="A172" s="28" t="s">
        <v>108</v>
      </c>
      <c r="B172" s="55" t="s">
        <v>311</v>
      </c>
      <c r="C172" s="32">
        <v>1.4</v>
      </c>
      <c r="D172" s="33">
        <f>'Базовые цены за единицу'!B16</f>
        <v>23.63</v>
      </c>
      <c r="E172" s="33">
        <f>'Базовые цены за единицу'!C16</f>
        <v>0</v>
      </c>
      <c r="F172" s="33">
        <f>'Базовые цены за единицу'!D16</f>
        <v>0</v>
      </c>
      <c r="G172" s="33">
        <f>'Базовые цены с учетом расхода'!B16</f>
        <v>33.08</v>
      </c>
      <c r="H172" s="33">
        <f>'Базовые цены с учетом расхода'!C16</f>
        <v>0</v>
      </c>
      <c r="I172" s="33">
        <f>'Базовые цены с учетом расхода'!D16</f>
        <v>0</v>
      </c>
      <c r="J172" s="32"/>
      <c r="K172" s="33"/>
      <c r="L172" s="42">
        <f>'Текущие цены с учетом расхода'!B16</f>
        <v>166.07</v>
      </c>
      <c r="M172" s="33">
        <f>'Текущие цены с учетом расхода'!C16</f>
        <v>0</v>
      </c>
      <c r="N172" s="33">
        <f>'Текущие цены с учетом расхода'!D16</f>
        <v>0</v>
      </c>
    </row>
    <row r="173" spans="1:14" ht="30" customHeight="1">
      <c r="A173" s="27"/>
      <c r="B173" s="56"/>
      <c r="C173" s="32"/>
      <c r="D173" s="32"/>
      <c r="E173" s="33">
        <f>'Базовые цены за единицу'!F16</f>
        <v>23.63</v>
      </c>
      <c r="F173" s="33">
        <f>'Базовые цены за единицу'!E16</f>
        <v>0</v>
      </c>
      <c r="G173" s="32"/>
      <c r="H173" s="33">
        <f>'Базовые цены с учетом расхода'!F16</f>
        <v>33.08</v>
      </c>
      <c r="I173" s="33">
        <f>'Базовые цены с учетом расхода'!E16</f>
        <v>0</v>
      </c>
      <c r="J173" s="33">
        <v>5.02</v>
      </c>
      <c r="K173" s="32"/>
      <c r="L173" s="32"/>
      <c r="M173" s="44">
        <f>'Текущие цены с учетом расхода'!F16</f>
        <v>166.07</v>
      </c>
      <c r="N173" s="33">
        <f>'Текущие цены с учетом расхода'!E16</f>
        <v>0</v>
      </c>
    </row>
    <row r="174" spans="1:14" ht="12.75" hidden="1">
      <c r="A174" s="27"/>
      <c r="B174" s="29" t="s">
        <v>24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2.75" hidden="1">
      <c r="A175" s="27"/>
      <c r="B175" s="29" t="s">
        <v>25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2.75" hidden="1">
      <c r="A176" s="27"/>
      <c r="B176" s="29" t="s">
        <v>26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2.75" hidden="1">
      <c r="A177" s="27"/>
      <c r="B177" s="29" t="s">
        <v>27</v>
      </c>
      <c r="C177" s="32"/>
      <c r="D177" s="32"/>
      <c r="E177" s="32"/>
      <c r="F177" s="32"/>
      <c r="G177" s="32">
        <v>33.08</v>
      </c>
      <c r="H177" s="32"/>
      <c r="I177" s="32"/>
      <c r="J177" s="32"/>
      <c r="K177" s="32"/>
      <c r="L177" s="32">
        <v>153.17</v>
      </c>
      <c r="M177" s="32"/>
      <c r="N177" s="32"/>
    </row>
    <row r="178" spans="1:14" ht="25.5" hidden="1">
      <c r="A178" s="27"/>
      <c r="B178" s="29" t="s">
        <v>28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5" ht="25.5" hidden="1">
      <c r="A179" s="27"/>
      <c r="B179" s="29" t="s">
        <v>29</v>
      </c>
      <c r="C179" s="32"/>
      <c r="D179" s="34"/>
      <c r="E179" s="32"/>
      <c r="F179" s="32"/>
      <c r="G179" s="32"/>
      <c r="H179" s="32"/>
      <c r="I179" s="32"/>
      <c r="J179" s="32"/>
      <c r="K179" s="34"/>
      <c r="L179" s="32"/>
      <c r="M179" s="32"/>
      <c r="N179" s="32"/>
      <c r="O179" s="14" t="s">
        <v>30</v>
      </c>
    </row>
    <row r="180" spans="1:14" ht="12.75" hidden="1">
      <c r="A180" s="27"/>
      <c r="B180" s="29" t="s">
        <v>31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25.5" hidden="1">
      <c r="A181" s="27"/>
      <c r="B181" s="29" t="s">
        <v>32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25.5" hidden="1">
      <c r="A182" s="27"/>
      <c r="B182" s="29" t="s">
        <v>33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6" ht="12.75" hidden="1">
      <c r="A183" s="27"/>
      <c r="B183" s="29" t="s">
        <v>34</v>
      </c>
      <c r="C183" s="32"/>
      <c r="D183" s="32"/>
      <c r="E183" s="32"/>
      <c r="F183" s="32"/>
      <c r="G183" s="33">
        <f>IF('Базовые цены с учетом расхода'!N16&gt;0,'Базовые цены с учетом расхода'!N16,IF('Базовые цены с учетом расхода'!N16&lt;0,'Базовые цены с учетом расхода'!N16,""))</f>
      </c>
      <c r="H183" s="32"/>
      <c r="I183" s="32"/>
      <c r="J183" s="32"/>
      <c r="K183" s="32"/>
      <c r="L183" s="33">
        <f>IF('Текущие цены с учетом расхода'!N16&gt;0,'Текущие цены с учетом расхода'!N16,IF('Текущие цены с учетом расхода'!N16&lt;0,'Текущие цены с учетом расхода'!N16,""))</f>
      </c>
      <c r="M183" s="32"/>
      <c r="N183" s="32"/>
      <c r="P183" s="19" t="s">
        <v>35</v>
      </c>
    </row>
    <row r="184" spans="1:16" ht="12.75" hidden="1">
      <c r="A184" s="27"/>
      <c r="B184" s="29" t="s">
        <v>36</v>
      </c>
      <c r="C184" s="32"/>
      <c r="D184" s="32"/>
      <c r="E184" s="32"/>
      <c r="F184" s="32"/>
      <c r="G184" s="33">
        <f>IF('Базовые цены с учетом расхода'!P16&gt;0,'Базовые цены с учетом расхода'!P16,IF('Базовые цены с учетом расхода'!P16&lt;0,'Базовые цены с учетом расхода'!P16,""))</f>
      </c>
      <c r="H184" s="32"/>
      <c r="I184" s="32"/>
      <c r="J184" s="32"/>
      <c r="K184" s="32"/>
      <c r="L184" s="33">
        <f>IF('Текущие цены с учетом расхода'!P16&gt;0,'Текущие цены с учетом расхода'!P16,IF('Текущие цены с учетом расхода'!P16&lt;0,'Текущие цены с учетом расхода'!P16,""))</f>
      </c>
      <c r="M184" s="32"/>
      <c r="N184" s="32"/>
      <c r="P184" s="19" t="s">
        <v>37</v>
      </c>
    </row>
    <row r="185" spans="1:16" ht="25.5" hidden="1">
      <c r="A185" s="27"/>
      <c r="B185" s="29" t="s">
        <v>38</v>
      </c>
      <c r="C185" s="32"/>
      <c r="D185" s="32"/>
      <c r="E185" s="32"/>
      <c r="F185" s="32"/>
      <c r="G185" s="33">
        <f>IF('Базовые цены с учетом расхода'!Q16&gt;0,'Базовые цены с учетом расхода'!Q16,IF('Базовые цены с учетом расхода'!Q16&lt;0,'Базовые цены с учетом расхода'!Q16,""))</f>
      </c>
      <c r="H185" s="32"/>
      <c r="I185" s="32"/>
      <c r="J185" s="32"/>
      <c r="K185" s="32"/>
      <c r="L185" s="33">
        <f>IF('Текущие цены с учетом расхода'!Q16&gt;0,'Текущие цены с учетом расхода'!Q16,IF('Текущие цены с учетом расхода'!Q16&lt;0,'Текущие цены с учетом расхода'!Q16,""))</f>
      </c>
      <c r="M185" s="32"/>
      <c r="N185" s="32"/>
      <c r="P185" s="19" t="s">
        <v>39</v>
      </c>
    </row>
    <row r="186" spans="1:16" ht="12.75" hidden="1">
      <c r="A186" s="27"/>
      <c r="B186" s="29" t="s">
        <v>40</v>
      </c>
      <c r="C186" s="32"/>
      <c r="D186" s="32"/>
      <c r="E186" s="32"/>
      <c r="F186" s="32"/>
      <c r="G186" s="33">
        <f>IF('Базовые цены с учетом расхода'!O16&gt;0,'Базовые цены с учетом расхода'!O16,IF('Базовые цены с учетом расхода'!O16&lt;0,'Базовые цены с учетом расхода'!O16,""))</f>
      </c>
      <c r="H186" s="32"/>
      <c r="I186" s="32"/>
      <c r="J186" s="32"/>
      <c r="K186" s="32"/>
      <c r="L186" s="33">
        <f>IF('Текущие цены с учетом расхода'!O16&gt;0,'Текущие цены с учетом расхода'!O16,IF('Текущие цены с учетом расхода'!O16&lt;0,'Текущие цены с учетом расхода'!O16,""))</f>
      </c>
      <c r="M186" s="32"/>
      <c r="N186" s="32"/>
      <c r="P186" s="19" t="s">
        <v>41</v>
      </c>
    </row>
    <row r="187" spans="1:16" ht="12.75" hidden="1">
      <c r="A187" s="27"/>
      <c r="B187" s="29" t="s">
        <v>42</v>
      </c>
      <c r="C187" s="32"/>
      <c r="D187" s="32"/>
      <c r="E187" s="32"/>
      <c r="F187" s="32"/>
      <c r="G187" s="33">
        <f>IF('Базовые цены с учетом расхода'!R16&gt;0,'Базовые цены с учетом расхода'!R16,IF('Базовые цены с учетом расхода'!R16&lt;0,'Базовые цены с учетом расхода'!R16,""))</f>
      </c>
      <c r="H187" s="32"/>
      <c r="I187" s="32"/>
      <c r="J187" s="32"/>
      <c r="K187" s="32"/>
      <c r="L187" s="33">
        <f>IF('Текущие цены с учетом расхода'!R16&gt;0,'Текущие цены с учетом расхода'!R16,IF('Текущие цены с учетом расхода'!R16&lt;0,'Текущие цены с учетом расхода'!R16,""))</f>
      </c>
      <c r="M187" s="32"/>
      <c r="N187" s="32"/>
      <c r="P187" s="19" t="s">
        <v>43</v>
      </c>
    </row>
    <row r="188" spans="1:16" ht="12.75" hidden="1">
      <c r="A188" s="27"/>
      <c r="B188" s="29" t="s">
        <v>44</v>
      </c>
      <c r="C188" s="32"/>
      <c r="D188" s="32"/>
      <c r="E188" s="32"/>
      <c r="F188" s="32"/>
      <c r="G188" s="33">
        <f>IF('Базовые цены с учетом расхода'!S16&gt;0,'Базовые цены с учетом расхода'!S16,IF('Базовые цены с учетом расхода'!S16&lt;0,'Базовые цены с учетом расхода'!S16,""))</f>
      </c>
      <c r="H188" s="32"/>
      <c r="I188" s="32"/>
      <c r="J188" s="32"/>
      <c r="K188" s="32"/>
      <c r="L188" s="33">
        <f>IF('Текущие цены с учетом расхода'!S16&gt;0,'Текущие цены с учетом расхода'!S16,IF('Текущие цены с учетом расхода'!S16&lt;0,'Текущие цены с учетом расхода'!S16,""))</f>
      </c>
      <c r="M188" s="32"/>
      <c r="N188" s="32"/>
      <c r="P188" s="19" t="s">
        <v>45</v>
      </c>
    </row>
    <row r="189" spans="1:26" ht="12.75">
      <c r="A189" s="27"/>
      <c r="B189" s="31" t="s">
        <v>109</v>
      </c>
      <c r="C189" s="32"/>
      <c r="D189" s="32"/>
      <c r="E189" s="32"/>
      <c r="F189" s="35"/>
      <c r="G189" s="43">
        <f>'Базовые концовки'!F95</f>
        <v>2107.22</v>
      </c>
      <c r="H189" s="37">
        <f>'Базовые концовки'!G95</f>
        <v>0</v>
      </c>
      <c r="I189" s="37">
        <f>'Базовые концовки'!H95</f>
        <v>0</v>
      </c>
      <c r="J189" s="32"/>
      <c r="K189" s="32"/>
      <c r="L189" s="43">
        <f>'Текущие концовки'!F95</f>
        <v>8219.85</v>
      </c>
      <c r="M189" s="37">
        <f>'Текущие концовки'!G95</f>
        <v>0</v>
      </c>
      <c r="N189" s="37">
        <f>'Текущие концовки'!H95</f>
        <v>0</v>
      </c>
      <c r="T189" s="22">
        <f>'Текущие концовки'!G95</f>
        <v>0</v>
      </c>
      <c r="U189" s="22">
        <f>'Текущие концовки'!H95</f>
        <v>0</v>
      </c>
      <c r="V189" s="22">
        <f>'Текущие концовки'!I95</f>
        <v>0</v>
      </c>
      <c r="X189" s="17" t="e">
        <f>'Текущие концовки'!K95</f>
        <v>#NAME?</v>
      </c>
      <c r="Y189" s="22">
        <f>'Текущие концовки'!L95</f>
        <v>8219.85</v>
      </c>
      <c r="Z189" s="22">
        <f>'Текущие концовки'!M95</f>
        <v>0</v>
      </c>
    </row>
    <row r="190" spans="1:26" ht="12.75" hidden="1">
      <c r="A190" s="27"/>
      <c r="B190" s="31" t="s">
        <v>51</v>
      </c>
      <c r="C190" s="32"/>
      <c r="D190" s="32"/>
      <c r="E190" s="35"/>
      <c r="F190" s="32"/>
      <c r="G190" s="43">
        <f>'Базовые концовки'!F96</f>
        <v>0</v>
      </c>
      <c r="H190" s="37">
        <f>'Базовые концовки'!G96</f>
        <v>0</v>
      </c>
      <c r="I190" s="37">
        <f>'Базовые концовки'!H96</f>
        <v>0</v>
      </c>
      <c r="J190" s="32"/>
      <c r="K190" s="32"/>
      <c r="L190" s="43">
        <f>'Текущие концовки'!F96</f>
        <v>0</v>
      </c>
      <c r="M190" s="37">
        <f>'Текущие концовки'!G96</f>
        <v>0</v>
      </c>
      <c r="N190" s="37">
        <f>'Текущие концовки'!H96</f>
        <v>0</v>
      </c>
      <c r="T190" s="22">
        <f>'Текущие концовки'!G96</f>
        <v>0</v>
      </c>
      <c r="U190" s="22">
        <f>'Текущие концовки'!H96</f>
        <v>0</v>
      </c>
      <c r="V190" s="22">
        <f>'Текущие концовки'!I96</f>
        <v>0</v>
      </c>
      <c r="X190" s="17">
        <f>'Текущие концовки'!K96</f>
        <v>0</v>
      </c>
      <c r="Y190" s="22">
        <f>'Текущие концовки'!L96</f>
        <v>0</v>
      </c>
      <c r="Z190" s="22">
        <f>'Текущие концовки'!M96</f>
        <v>0</v>
      </c>
    </row>
    <row r="191" spans="1:26" ht="12.75" hidden="1">
      <c r="A191" s="27"/>
      <c r="B191" s="31" t="s">
        <v>52</v>
      </c>
      <c r="C191" s="32"/>
      <c r="D191" s="32"/>
      <c r="E191" s="35"/>
      <c r="F191" s="32"/>
      <c r="G191" s="43" t="e">
        <f>'Базовые концовки'!F97</f>
        <v>#NAME?</v>
      </c>
      <c r="H191" s="37"/>
      <c r="I191" s="37"/>
      <c r="J191" s="32"/>
      <c r="K191" s="32"/>
      <c r="L191" s="43" t="e">
        <f>'Текущие концовки'!F97</f>
        <v>#NAME?</v>
      </c>
      <c r="M191" s="37"/>
      <c r="N191" s="37"/>
      <c r="T191" s="22"/>
      <c r="U191" s="22"/>
      <c r="V191" s="22"/>
      <c r="X191" s="17"/>
      <c r="Y191" s="22"/>
      <c r="Z191" s="22"/>
    </row>
    <row r="192" spans="1:26" ht="12.75" hidden="1">
      <c r="A192" s="27"/>
      <c r="B192" s="31" t="s">
        <v>53</v>
      </c>
      <c r="C192" s="32"/>
      <c r="D192" s="32"/>
      <c r="E192" s="35"/>
      <c r="F192" s="32"/>
      <c r="G192" s="43" t="e">
        <f>'Базовые концовки'!F98</f>
        <v>#NAME?</v>
      </c>
      <c r="H192" s="37"/>
      <c r="I192" s="37"/>
      <c r="J192" s="32"/>
      <c r="K192" s="32"/>
      <c r="L192" s="43" t="e">
        <f>'Текущие концовки'!F98</f>
        <v>#NAME?</v>
      </c>
      <c r="M192" s="37"/>
      <c r="N192" s="37"/>
      <c r="T192" s="22"/>
      <c r="U192" s="22"/>
      <c r="V192" s="22"/>
      <c r="X192" s="17"/>
      <c r="Y192" s="22"/>
      <c r="Z192" s="22"/>
    </row>
    <row r="193" spans="1:26" ht="12.75" hidden="1">
      <c r="A193" s="27"/>
      <c r="B193" s="31" t="s">
        <v>54</v>
      </c>
      <c r="C193" s="32"/>
      <c r="D193" s="32"/>
      <c r="E193" s="35"/>
      <c r="F193" s="32"/>
      <c r="G193" s="43" t="e">
        <f>'Базовые концовки'!F99</f>
        <v>#NAME?</v>
      </c>
      <c r="H193" s="37"/>
      <c r="I193" s="37"/>
      <c r="J193" s="32"/>
      <c r="K193" s="32"/>
      <c r="L193" s="43" t="e">
        <f>'Текущие концовки'!F99</f>
        <v>#NAME?</v>
      </c>
      <c r="M193" s="37"/>
      <c r="N193" s="37"/>
      <c r="T193" s="22"/>
      <c r="U193" s="22"/>
      <c r="V193" s="22"/>
      <c r="X193" s="17"/>
      <c r="Y193" s="22"/>
      <c r="Z193" s="22"/>
    </row>
    <row r="194" spans="1:26" ht="12.75" hidden="1">
      <c r="A194" s="27"/>
      <c r="B194" s="31" t="s">
        <v>55</v>
      </c>
      <c r="C194" s="32"/>
      <c r="D194" s="32"/>
      <c r="E194" s="35"/>
      <c r="F194" s="32"/>
      <c r="G194" s="43" t="e">
        <f>'Базовые концовки'!F100</f>
        <v>#NAME?</v>
      </c>
      <c r="H194" s="37"/>
      <c r="I194" s="37"/>
      <c r="J194" s="32"/>
      <c r="K194" s="32"/>
      <c r="L194" s="43" t="e">
        <f>'Текущие концовки'!F100</f>
        <v>#NAME?</v>
      </c>
      <c r="M194" s="37"/>
      <c r="N194" s="37"/>
      <c r="T194" s="22"/>
      <c r="U194" s="22"/>
      <c r="V194" s="22"/>
      <c r="X194" s="17"/>
      <c r="Y194" s="22"/>
      <c r="Z194" s="22"/>
    </row>
    <row r="195" spans="1:26" ht="12.75" hidden="1">
      <c r="A195" s="27"/>
      <c r="B195" s="31" t="s">
        <v>56</v>
      </c>
      <c r="C195" s="32"/>
      <c r="D195" s="32"/>
      <c r="E195" s="35"/>
      <c r="F195" s="32"/>
      <c r="G195" s="43" t="e">
        <f>'Базовые концовки'!F101</f>
        <v>#NAME?</v>
      </c>
      <c r="H195" s="37"/>
      <c r="I195" s="37"/>
      <c r="J195" s="32"/>
      <c r="K195" s="32"/>
      <c r="L195" s="43" t="e">
        <f>'Текущие концовки'!F101</f>
        <v>#NAME?</v>
      </c>
      <c r="M195" s="37"/>
      <c r="N195" s="37"/>
      <c r="T195" s="22"/>
      <c r="U195" s="22"/>
      <c r="V195" s="22"/>
      <c r="X195" s="17"/>
      <c r="Y195" s="22"/>
      <c r="Z195" s="22"/>
    </row>
    <row r="196" spans="1:26" ht="25.5" hidden="1">
      <c r="A196" s="27"/>
      <c r="B196" s="31" t="s">
        <v>57</v>
      </c>
      <c r="C196" s="32"/>
      <c r="D196" s="32"/>
      <c r="E196" s="35"/>
      <c r="F196" s="32"/>
      <c r="G196" s="43" t="e">
        <f>'Базовые концовки'!F102</f>
        <v>#NAME?</v>
      </c>
      <c r="H196" s="37"/>
      <c r="I196" s="37"/>
      <c r="J196" s="32"/>
      <c r="K196" s="32"/>
      <c r="L196" s="43" t="e">
        <f>'Текущие концовки'!F102</f>
        <v>#NAME?</v>
      </c>
      <c r="M196" s="37"/>
      <c r="N196" s="37"/>
      <c r="T196" s="22"/>
      <c r="U196" s="22"/>
      <c r="V196" s="22"/>
      <c r="X196" s="17"/>
      <c r="Y196" s="22"/>
      <c r="Z196" s="22"/>
    </row>
    <row r="197" spans="1:26" ht="12.75" hidden="1">
      <c r="A197" s="27"/>
      <c r="B197" s="31" t="s">
        <v>58</v>
      </c>
      <c r="C197" s="32"/>
      <c r="D197" s="32"/>
      <c r="E197" s="35"/>
      <c r="F197" s="32"/>
      <c r="G197" s="43" t="e">
        <f>'Базовые концовки'!F103</f>
        <v>#NAME?</v>
      </c>
      <c r="H197" s="37"/>
      <c r="I197" s="37"/>
      <c r="J197" s="32"/>
      <c r="K197" s="32"/>
      <c r="L197" s="43" t="e">
        <f>'Текущие концовки'!F103</f>
        <v>#NAME?</v>
      </c>
      <c r="M197" s="37"/>
      <c r="N197" s="37"/>
      <c r="T197" s="22"/>
      <c r="U197" s="22"/>
      <c r="V197" s="22"/>
      <c r="X197" s="17"/>
      <c r="Y197" s="22"/>
      <c r="Z197" s="22"/>
    </row>
    <row r="198" spans="1:26" ht="12.75" hidden="1">
      <c r="A198" s="27"/>
      <c r="B198" s="31" t="s">
        <v>59</v>
      </c>
      <c r="C198" s="32"/>
      <c r="D198" s="32"/>
      <c r="E198" s="35"/>
      <c r="F198" s="32"/>
      <c r="G198" s="43" t="e">
        <f>'Базовые концовки'!F104</f>
        <v>#NAME?</v>
      </c>
      <c r="H198" s="37"/>
      <c r="I198" s="37"/>
      <c r="J198" s="32"/>
      <c r="K198" s="32"/>
      <c r="L198" s="43" t="e">
        <f>'Текущие концовки'!F104</f>
        <v>#NAME?</v>
      </c>
      <c r="M198" s="37"/>
      <c r="N198" s="37"/>
      <c r="T198" s="22"/>
      <c r="U198" s="22"/>
      <c r="V198" s="22"/>
      <c r="X198" s="17"/>
      <c r="Y198" s="22"/>
      <c r="Z198" s="22"/>
    </row>
    <row r="199" spans="1:26" ht="12.75" hidden="1">
      <c r="A199" s="27"/>
      <c r="B199" s="31" t="s">
        <v>60</v>
      </c>
      <c r="C199" s="32"/>
      <c r="D199" s="32"/>
      <c r="E199" s="35"/>
      <c r="F199" s="32"/>
      <c r="G199" s="43" t="e">
        <f>'Базовые концовки'!F105</f>
        <v>#NAME?</v>
      </c>
      <c r="H199" s="37"/>
      <c r="I199" s="37"/>
      <c r="J199" s="32"/>
      <c r="K199" s="32"/>
      <c r="L199" s="43" t="e">
        <f>'Текущие концовки'!F105</f>
        <v>#NAME?</v>
      </c>
      <c r="M199" s="37"/>
      <c r="N199" s="37"/>
      <c r="T199" s="22"/>
      <c r="U199" s="22"/>
      <c r="V199" s="22"/>
      <c r="X199" s="17"/>
      <c r="Y199" s="22"/>
      <c r="Z199" s="22"/>
    </row>
    <row r="200" spans="1:26" ht="12.75">
      <c r="A200" s="27"/>
      <c r="B200" s="31" t="s">
        <v>61</v>
      </c>
      <c r="C200" s="32"/>
      <c r="D200" s="32"/>
      <c r="E200" s="32"/>
      <c r="F200" s="35"/>
      <c r="G200" s="43">
        <f>'Базовые концовки'!F106</f>
        <v>2107.22</v>
      </c>
      <c r="H200" s="37">
        <f>'Базовые концовки'!G106</f>
        <v>0</v>
      </c>
      <c r="I200" s="37">
        <f>'Базовые концовки'!H106</f>
        <v>0</v>
      </c>
      <c r="J200" s="32"/>
      <c r="K200" s="32"/>
      <c r="L200" s="43">
        <f>'Текущие концовки'!F106</f>
        <v>8219.85</v>
      </c>
      <c r="M200" s="37">
        <f>'Текущие концовки'!G106</f>
        <v>0</v>
      </c>
      <c r="N200" s="37">
        <f>'Текущие концовки'!H106</f>
        <v>0</v>
      </c>
      <c r="T200" s="22">
        <f>'Текущие концовки'!G106</f>
        <v>0</v>
      </c>
      <c r="U200" s="22">
        <f>'Текущие концовки'!H106</f>
        <v>0</v>
      </c>
      <c r="V200" s="22">
        <f>'Текущие концовки'!I106</f>
        <v>0</v>
      </c>
      <c r="X200" s="17" t="e">
        <f>'Текущие концовки'!K106</f>
        <v>#NAME?</v>
      </c>
      <c r="Y200" s="22">
        <f>'Текущие концовки'!L106</f>
        <v>8219.85</v>
      </c>
      <c r="Z200" s="22">
        <f>'Текущие концовки'!M106</f>
        <v>0</v>
      </c>
    </row>
    <row r="201" spans="1:26" ht="12.75" hidden="1">
      <c r="A201" s="27"/>
      <c r="B201" s="31" t="s">
        <v>62</v>
      </c>
      <c r="C201" s="32"/>
      <c r="D201" s="32"/>
      <c r="E201" s="35"/>
      <c r="F201" s="32"/>
      <c r="G201" s="43"/>
      <c r="H201" s="37"/>
      <c r="I201" s="37"/>
      <c r="J201" s="32"/>
      <c r="K201" s="32"/>
      <c r="L201" s="43"/>
      <c r="M201" s="37"/>
      <c r="N201" s="37"/>
      <c r="T201" s="22"/>
      <c r="U201" s="22"/>
      <c r="V201" s="22"/>
      <c r="X201" s="17"/>
      <c r="Y201" s="22"/>
      <c r="Z201" s="22"/>
    </row>
    <row r="202" spans="1:26" ht="25.5" hidden="1">
      <c r="A202" s="27"/>
      <c r="B202" s="31" t="s">
        <v>63</v>
      </c>
      <c r="C202" s="32"/>
      <c r="D202" s="32"/>
      <c r="E202" s="35"/>
      <c r="F202" s="32"/>
      <c r="G202" s="43">
        <f>'Базовые концовки'!G108</f>
        <v>0</v>
      </c>
      <c r="H202" s="37">
        <f>'Базовые концовки'!G108</f>
        <v>0</v>
      </c>
      <c r="I202" s="37"/>
      <c r="J202" s="32"/>
      <c r="K202" s="32"/>
      <c r="L202" s="43">
        <f>'Текущие концовки'!G108</f>
        <v>0</v>
      </c>
      <c r="M202" s="37">
        <f>'Текущие концовки'!G108</f>
        <v>0</v>
      </c>
      <c r="N202" s="37"/>
      <c r="T202" s="22">
        <f>'Текущие концовки'!G108</f>
        <v>0</v>
      </c>
      <c r="U202" s="22"/>
      <c r="V202" s="22"/>
      <c r="X202" s="17"/>
      <c r="Y202" s="22"/>
      <c r="Z202" s="22"/>
    </row>
    <row r="203" spans="1:26" ht="12.75" hidden="1">
      <c r="A203" s="27"/>
      <c r="B203" s="31" t="s">
        <v>64</v>
      </c>
      <c r="C203" s="32"/>
      <c r="D203" s="32"/>
      <c r="E203" s="35"/>
      <c r="F203" s="32"/>
      <c r="G203" s="43">
        <f>'Базовые концовки'!F109</f>
        <v>0</v>
      </c>
      <c r="H203" s="37"/>
      <c r="I203" s="37"/>
      <c r="J203" s="32"/>
      <c r="K203" s="32"/>
      <c r="L203" s="43">
        <f>'Текущие концовки'!F109</f>
        <v>0</v>
      </c>
      <c r="M203" s="37"/>
      <c r="N203" s="37"/>
      <c r="T203" s="22"/>
      <c r="U203" s="22"/>
      <c r="V203" s="22"/>
      <c r="X203" s="17"/>
      <c r="Y203" s="22"/>
      <c r="Z203" s="22"/>
    </row>
    <row r="204" spans="1:26" ht="14.25" customHeight="1">
      <c r="A204" s="27"/>
      <c r="B204" s="61" t="s">
        <v>65</v>
      </c>
      <c r="C204" s="62"/>
      <c r="D204" s="62"/>
      <c r="E204" s="62"/>
      <c r="F204" s="63"/>
      <c r="G204" s="43" t="e">
        <f>'Базовые концовки'!F110</f>
        <v>#NAME?</v>
      </c>
      <c r="H204" s="37"/>
      <c r="I204" s="37"/>
      <c r="J204" s="32"/>
      <c r="K204" s="32"/>
      <c r="L204" s="43" t="e">
        <f>'Текущие концовки'!F110</f>
        <v>#NAME?</v>
      </c>
      <c r="M204" s="37"/>
      <c r="N204" s="37"/>
      <c r="T204" s="22"/>
      <c r="U204" s="22"/>
      <c r="V204" s="22"/>
      <c r="X204" s="17"/>
      <c r="Y204" s="22"/>
      <c r="Z204" s="22"/>
    </row>
    <row r="205" spans="1:26" ht="25.5" hidden="1">
      <c r="A205" s="27"/>
      <c r="B205" s="31" t="s">
        <v>66</v>
      </c>
      <c r="C205" s="32"/>
      <c r="D205" s="32"/>
      <c r="E205" s="35"/>
      <c r="F205" s="32"/>
      <c r="G205" s="43">
        <f>'Базовые концовки'!F111</f>
        <v>0</v>
      </c>
      <c r="H205" s="37"/>
      <c r="I205" s="37"/>
      <c r="J205" s="32"/>
      <c r="K205" s="32"/>
      <c r="L205" s="43">
        <f>'Текущие концовки'!F111</f>
        <v>0</v>
      </c>
      <c r="M205" s="37"/>
      <c r="N205" s="37"/>
      <c r="T205" s="22"/>
      <c r="U205" s="22"/>
      <c r="V205" s="22"/>
      <c r="X205" s="17"/>
      <c r="Y205" s="22"/>
      <c r="Z205" s="22"/>
    </row>
    <row r="206" spans="1:26" ht="12.75" hidden="1">
      <c r="A206" s="27"/>
      <c r="B206" s="31" t="s">
        <v>72</v>
      </c>
      <c r="C206" s="32"/>
      <c r="D206" s="32"/>
      <c r="E206" s="35"/>
      <c r="F206" s="32"/>
      <c r="G206" s="43">
        <f>'Базовые концовки'!F112</f>
        <v>0</v>
      </c>
      <c r="H206" s="37"/>
      <c r="I206" s="37"/>
      <c r="J206" s="32"/>
      <c r="K206" s="32"/>
      <c r="L206" s="43">
        <f>'Текущие концовки'!F112</f>
        <v>0</v>
      </c>
      <c r="M206" s="37"/>
      <c r="N206" s="37"/>
      <c r="T206" s="22"/>
      <c r="U206" s="22"/>
      <c r="V206" s="22"/>
      <c r="X206" s="17"/>
      <c r="Y206" s="22"/>
      <c r="Z206" s="22"/>
    </row>
    <row r="207" spans="1:26" ht="12.75" hidden="1">
      <c r="A207" s="27"/>
      <c r="B207" s="31" t="s">
        <v>73</v>
      </c>
      <c r="C207" s="32"/>
      <c r="D207" s="32"/>
      <c r="E207" s="35"/>
      <c r="F207" s="32"/>
      <c r="G207" s="43">
        <f>'Базовые концовки'!F113</f>
        <v>0</v>
      </c>
      <c r="H207" s="37"/>
      <c r="I207" s="37"/>
      <c r="J207" s="32"/>
      <c r="K207" s="32"/>
      <c r="L207" s="43">
        <f>'Текущие концовки'!F113</f>
        <v>0</v>
      </c>
      <c r="M207" s="37"/>
      <c r="N207" s="37"/>
      <c r="T207" s="22"/>
      <c r="U207" s="22"/>
      <c r="V207" s="22"/>
      <c r="X207" s="17"/>
      <c r="Y207" s="22"/>
      <c r="Z207" s="22"/>
    </row>
    <row r="208" spans="1:26" ht="12.75" hidden="1">
      <c r="A208" s="27"/>
      <c r="B208" s="31" t="s">
        <v>59</v>
      </c>
      <c r="C208" s="32"/>
      <c r="D208" s="32"/>
      <c r="E208" s="35"/>
      <c r="F208" s="32"/>
      <c r="G208" s="43" t="e">
        <f>'Базовые концовки'!F114</f>
        <v>#NAME?</v>
      </c>
      <c r="H208" s="37"/>
      <c r="I208" s="37"/>
      <c r="J208" s="32"/>
      <c r="K208" s="32"/>
      <c r="L208" s="43" t="e">
        <f>'Текущие концовки'!F114</f>
        <v>#NAME?</v>
      </c>
      <c r="M208" s="37"/>
      <c r="N208" s="37"/>
      <c r="T208" s="22"/>
      <c r="U208" s="22"/>
      <c r="V208" s="22"/>
      <c r="X208" s="17"/>
      <c r="Y208" s="22"/>
      <c r="Z208" s="22"/>
    </row>
    <row r="209" spans="1:26" ht="15" customHeight="1">
      <c r="A209" s="27"/>
      <c r="B209" s="61" t="s">
        <v>69</v>
      </c>
      <c r="C209" s="62"/>
      <c r="D209" s="62"/>
      <c r="E209" s="62"/>
      <c r="F209" s="63"/>
      <c r="G209" s="43">
        <f>'Базовые концовки'!F115</f>
        <v>2107.22</v>
      </c>
      <c r="H209" s="37"/>
      <c r="I209" s="37"/>
      <c r="J209" s="32"/>
      <c r="K209" s="32"/>
      <c r="L209" s="43">
        <f>'Текущие концовки'!F115</f>
        <v>8219.85</v>
      </c>
      <c r="M209" s="37"/>
      <c r="N209" s="37"/>
      <c r="T209" s="22"/>
      <c r="U209" s="22"/>
      <c r="V209" s="22"/>
      <c r="X209" s="17"/>
      <c r="Y209" s="22"/>
      <c r="Z209" s="22"/>
    </row>
    <row r="210" spans="1:26" ht="25.5" hidden="1">
      <c r="A210" s="27"/>
      <c r="B210" s="31" t="s">
        <v>70</v>
      </c>
      <c r="C210" s="32"/>
      <c r="D210" s="32"/>
      <c r="E210" s="35"/>
      <c r="F210" s="32"/>
      <c r="G210" s="43">
        <f>'Базовые концовки'!F116</f>
        <v>0</v>
      </c>
      <c r="H210" s="37">
        <f>'Базовые концовки'!G116</f>
        <v>0</v>
      </c>
      <c r="I210" s="37">
        <f>'Базовые концовки'!H116</f>
        <v>0</v>
      </c>
      <c r="J210" s="32"/>
      <c r="K210" s="32"/>
      <c r="L210" s="43">
        <f>'Текущие концовки'!F116</f>
        <v>0</v>
      </c>
      <c r="M210" s="37">
        <f>'Текущие концовки'!G116</f>
        <v>0</v>
      </c>
      <c r="N210" s="37">
        <f>'Текущие концовки'!H116</f>
        <v>0</v>
      </c>
      <c r="T210" s="22">
        <f>'Текущие концовки'!G116</f>
        <v>0</v>
      </c>
      <c r="U210" s="22">
        <f>'Текущие концовки'!H116</f>
        <v>0</v>
      </c>
      <c r="V210" s="22">
        <f>'Текущие концовки'!I116</f>
        <v>0</v>
      </c>
      <c r="X210" s="17">
        <f>'Текущие концовки'!K116</f>
        <v>0</v>
      </c>
      <c r="Y210" s="22">
        <f>'Текущие концовки'!L116</f>
        <v>0</v>
      </c>
      <c r="Z210" s="22">
        <f>'Текущие концовки'!M116</f>
        <v>0</v>
      </c>
    </row>
    <row r="211" spans="1:26" ht="12.75" hidden="1">
      <c r="A211" s="27"/>
      <c r="B211" s="31" t="s">
        <v>62</v>
      </c>
      <c r="C211" s="32"/>
      <c r="D211" s="32"/>
      <c r="E211" s="35"/>
      <c r="F211" s="32"/>
      <c r="G211" s="43"/>
      <c r="H211" s="37"/>
      <c r="I211" s="37"/>
      <c r="J211" s="32"/>
      <c r="K211" s="32"/>
      <c r="L211" s="43"/>
      <c r="M211" s="37"/>
      <c r="N211" s="37"/>
      <c r="T211" s="22"/>
      <c r="U211" s="22"/>
      <c r="V211" s="22"/>
      <c r="X211" s="17"/>
      <c r="Y211" s="22"/>
      <c r="Z211" s="22"/>
    </row>
    <row r="212" spans="1:26" ht="12.75" hidden="1">
      <c r="A212" s="27"/>
      <c r="B212" s="31" t="s">
        <v>71</v>
      </c>
      <c r="C212" s="32"/>
      <c r="D212" s="32"/>
      <c r="E212" s="35"/>
      <c r="F212" s="32"/>
      <c r="G212" s="43" t="e">
        <f>'Базовые концовки'!F118</f>
        <v>#NAME?</v>
      </c>
      <c r="H212" s="37"/>
      <c r="I212" s="37"/>
      <c r="J212" s="32"/>
      <c r="K212" s="32"/>
      <c r="L212" s="43" t="e">
        <f>'Текущие концовки'!F118</f>
        <v>#NAME?</v>
      </c>
      <c r="M212" s="37"/>
      <c r="N212" s="37"/>
      <c r="T212" s="22"/>
      <c r="U212" s="22"/>
      <c r="V212" s="22"/>
      <c r="X212" s="17"/>
      <c r="Y212" s="22"/>
      <c r="Z212" s="22"/>
    </row>
    <row r="213" spans="1:26" ht="25.5" hidden="1">
      <c r="A213" s="27"/>
      <c r="B213" s="31" t="s">
        <v>66</v>
      </c>
      <c r="C213" s="32"/>
      <c r="D213" s="32"/>
      <c r="E213" s="35"/>
      <c r="F213" s="32"/>
      <c r="G213" s="43">
        <f>'Базовые концовки'!F119</f>
        <v>0</v>
      </c>
      <c r="H213" s="37"/>
      <c r="I213" s="37"/>
      <c r="J213" s="32"/>
      <c r="K213" s="32"/>
      <c r="L213" s="43">
        <f>'Текущие концовки'!F119</f>
        <v>0</v>
      </c>
      <c r="M213" s="37"/>
      <c r="N213" s="37"/>
      <c r="T213" s="22"/>
      <c r="U213" s="22"/>
      <c r="V213" s="22"/>
      <c r="X213" s="17"/>
      <c r="Y213" s="22"/>
      <c r="Z213" s="22"/>
    </row>
    <row r="214" spans="1:26" ht="12.75" hidden="1">
      <c r="A214" s="27"/>
      <c r="B214" s="31" t="s">
        <v>72</v>
      </c>
      <c r="C214" s="32"/>
      <c r="D214" s="32"/>
      <c r="E214" s="35"/>
      <c r="F214" s="32"/>
      <c r="G214" s="43">
        <f>'Базовые концовки'!F120</f>
        <v>0</v>
      </c>
      <c r="H214" s="37"/>
      <c r="I214" s="37"/>
      <c r="J214" s="32"/>
      <c r="K214" s="32"/>
      <c r="L214" s="43">
        <f>'Текущие концовки'!F120</f>
        <v>0</v>
      </c>
      <c r="M214" s="37"/>
      <c r="N214" s="37"/>
      <c r="T214" s="22"/>
      <c r="U214" s="22"/>
      <c r="V214" s="22"/>
      <c r="X214" s="17"/>
      <c r="Y214" s="22"/>
      <c r="Z214" s="22"/>
    </row>
    <row r="215" spans="1:26" ht="12.75" hidden="1">
      <c r="A215" s="27"/>
      <c r="B215" s="31" t="s">
        <v>73</v>
      </c>
      <c r="C215" s="32"/>
      <c r="D215" s="32"/>
      <c r="E215" s="35"/>
      <c r="F215" s="32"/>
      <c r="G215" s="43">
        <f>'Базовые концовки'!F121</f>
        <v>0</v>
      </c>
      <c r="H215" s="37"/>
      <c r="I215" s="37"/>
      <c r="J215" s="32"/>
      <c r="K215" s="32"/>
      <c r="L215" s="43">
        <f>'Текущие концовки'!F121</f>
        <v>0</v>
      </c>
      <c r="M215" s="37"/>
      <c r="N215" s="37"/>
      <c r="T215" s="22"/>
      <c r="U215" s="22"/>
      <c r="V215" s="22"/>
      <c r="X215" s="17"/>
      <c r="Y215" s="22"/>
      <c r="Z215" s="22"/>
    </row>
    <row r="216" spans="1:26" ht="25.5" hidden="1">
      <c r="A216" s="27"/>
      <c r="B216" s="31" t="s">
        <v>74</v>
      </c>
      <c r="C216" s="32"/>
      <c r="D216" s="32"/>
      <c r="E216" s="35"/>
      <c r="F216" s="32"/>
      <c r="G216" s="43">
        <f>'Базовые концовки'!F122</f>
        <v>0</v>
      </c>
      <c r="H216" s="37"/>
      <c r="I216" s="37"/>
      <c r="J216" s="32"/>
      <c r="K216" s="32"/>
      <c r="L216" s="43">
        <f>'Текущие концовки'!F122</f>
        <v>0</v>
      </c>
      <c r="M216" s="37"/>
      <c r="N216" s="37"/>
      <c r="T216" s="22"/>
      <c r="U216" s="22"/>
      <c r="V216" s="22"/>
      <c r="X216" s="17"/>
      <c r="Y216" s="22"/>
      <c r="Z216" s="22"/>
    </row>
    <row r="217" spans="1:26" ht="25.5" hidden="1">
      <c r="A217" s="27"/>
      <c r="B217" s="31" t="s">
        <v>75</v>
      </c>
      <c r="C217" s="32"/>
      <c r="D217" s="32"/>
      <c r="E217" s="35"/>
      <c r="F217" s="32"/>
      <c r="G217" s="43">
        <f>'Базовые концовки'!F123</f>
        <v>0</v>
      </c>
      <c r="H217" s="37">
        <f>'Базовые концовки'!G123</f>
        <v>0</v>
      </c>
      <c r="I217" s="37">
        <f>'Базовые концовки'!H123</f>
        <v>0</v>
      </c>
      <c r="J217" s="32"/>
      <c r="K217" s="32"/>
      <c r="L217" s="43">
        <f>'Текущие концовки'!F123</f>
        <v>0</v>
      </c>
      <c r="M217" s="37">
        <f>'Текущие концовки'!G123</f>
        <v>0</v>
      </c>
      <c r="N217" s="37">
        <f>'Текущие концовки'!H123</f>
        <v>0</v>
      </c>
      <c r="T217" s="22">
        <f>'Текущие концовки'!G123</f>
        <v>0</v>
      </c>
      <c r="U217" s="22">
        <f>'Текущие концовки'!H123</f>
        <v>0</v>
      </c>
      <c r="V217" s="22">
        <f>'Текущие концовки'!I123</f>
        <v>0</v>
      </c>
      <c r="X217" s="17">
        <f>'Текущие концовки'!K123</f>
        <v>0</v>
      </c>
      <c r="Y217" s="22">
        <f>'Текущие концовки'!L123</f>
        <v>0</v>
      </c>
      <c r="Z217" s="22">
        <f>'Текущие концовки'!M123</f>
        <v>0</v>
      </c>
    </row>
    <row r="218" spans="1:26" ht="25.5" hidden="1">
      <c r="A218" s="27"/>
      <c r="B218" s="31" t="s">
        <v>66</v>
      </c>
      <c r="C218" s="32"/>
      <c r="D218" s="32"/>
      <c r="E218" s="35"/>
      <c r="F218" s="32"/>
      <c r="G218" s="43">
        <f>'Базовые концовки'!F124</f>
        <v>0</v>
      </c>
      <c r="H218" s="37"/>
      <c r="I218" s="37"/>
      <c r="J218" s="32"/>
      <c r="K218" s="32"/>
      <c r="L218" s="43">
        <f>'Текущие концовки'!F124</f>
        <v>0</v>
      </c>
      <c r="M218" s="37"/>
      <c r="N218" s="37"/>
      <c r="T218" s="22"/>
      <c r="U218" s="22"/>
      <c r="V218" s="22"/>
      <c r="X218" s="17"/>
      <c r="Y218" s="22"/>
      <c r="Z218" s="22"/>
    </row>
    <row r="219" spans="1:26" ht="12.75" hidden="1">
      <c r="A219" s="27"/>
      <c r="B219" s="31" t="s">
        <v>72</v>
      </c>
      <c r="C219" s="32"/>
      <c r="D219" s="32"/>
      <c r="E219" s="35"/>
      <c r="F219" s="32"/>
      <c r="G219" s="43">
        <f>'Базовые концовки'!F125</f>
        <v>0</v>
      </c>
      <c r="H219" s="37"/>
      <c r="I219" s="37"/>
      <c r="J219" s="32"/>
      <c r="K219" s="32"/>
      <c r="L219" s="43">
        <f>'Текущие концовки'!F125</f>
        <v>0</v>
      </c>
      <c r="M219" s="37"/>
      <c r="N219" s="37"/>
      <c r="T219" s="22"/>
      <c r="U219" s="22"/>
      <c r="V219" s="22"/>
      <c r="X219" s="17"/>
      <c r="Y219" s="22"/>
      <c r="Z219" s="22"/>
    </row>
    <row r="220" spans="1:26" ht="12.75" hidden="1">
      <c r="A220" s="27"/>
      <c r="B220" s="31" t="s">
        <v>73</v>
      </c>
      <c r="C220" s="32"/>
      <c r="D220" s="32"/>
      <c r="E220" s="35"/>
      <c r="F220" s="32"/>
      <c r="G220" s="43">
        <f>'Базовые концовки'!F126</f>
        <v>0</v>
      </c>
      <c r="H220" s="37"/>
      <c r="I220" s="37"/>
      <c r="J220" s="32"/>
      <c r="K220" s="32"/>
      <c r="L220" s="43">
        <f>'Текущие концовки'!F126</f>
        <v>0</v>
      </c>
      <c r="M220" s="37"/>
      <c r="N220" s="37"/>
      <c r="T220" s="22"/>
      <c r="U220" s="22"/>
      <c r="V220" s="22"/>
      <c r="X220" s="17"/>
      <c r="Y220" s="22"/>
      <c r="Z220" s="22"/>
    </row>
    <row r="221" spans="1:26" ht="25.5" hidden="1">
      <c r="A221" s="27"/>
      <c r="B221" s="31" t="s">
        <v>76</v>
      </c>
      <c r="C221" s="32"/>
      <c r="D221" s="32"/>
      <c r="E221" s="35"/>
      <c r="F221" s="32"/>
      <c r="G221" s="43">
        <f>'Базовые концовки'!F127</f>
        <v>0</v>
      </c>
      <c r="H221" s="37"/>
      <c r="I221" s="37"/>
      <c r="J221" s="32"/>
      <c r="K221" s="32"/>
      <c r="L221" s="43">
        <f>'Текущие концовки'!F127</f>
        <v>0</v>
      </c>
      <c r="M221" s="37"/>
      <c r="N221" s="37"/>
      <c r="T221" s="22"/>
      <c r="U221" s="22"/>
      <c r="V221" s="22"/>
      <c r="X221" s="17"/>
      <c r="Y221" s="22"/>
      <c r="Z221" s="22"/>
    </row>
    <row r="222" spans="1:26" ht="25.5" hidden="1">
      <c r="A222" s="27"/>
      <c r="B222" s="31" t="s">
        <v>77</v>
      </c>
      <c r="C222" s="32"/>
      <c r="D222" s="32"/>
      <c r="E222" s="35"/>
      <c r="F222" s="32"/>
      <c r="G222" s="43">
        <f>'Базовые концовки'!F128</f>
        <v>0</v>
      </c>
      <c r="H222" s="37">
        <f>'Базовые концовки'!G128</f>
        <v>0</v>
      </c>
      <c r="I222" s="37">
        <f>'Базовые концовки'!H128</f>
        <v>0</v>
      </c>
      <c r="J222" s="32"/>
      <c r="K222" s="32"/>
      <c r="L222" s="43">
        <f>'Текущие концовки'!F128</f>
        <v>0</v>
      </c>
      <c r="M222" s="37">
        <f>'Текущие концовки'!G128</f>
        <v>0</v>
      </c>
      <c r="N222" s="37">
        <f>'Текущие концовки'!H128</f>
        <v>0</v>
      </c>
      <c r="T222" s="22">
        <f>'Текущие концовки'!G128</f>
        <v>0</v>
      </c>
      <c r="U222" s="22">
        <f>'Текущие концовки'!H128</f>
        <v>0</v>
      </c>
      <c r="V222" s="22">
        <f>'Текущие концовки'!I128</f>
        <v>0</v>
      </c>
      <c r="X222" s="17">
        <f>'Текущие концовки'!K128</f>
        <v>0</v>
      </c>
      <c r="Y222" s="22">
        <f>'Текущие концовки'!L128</f>
        <v>0</v>
      </c>
      <c r="Z222" s="22">
        <f>'Текущие концовки'!M128</f>
        <v>0</v>
      </c>
    </row>
    <row r="223" spans="1:26" ht="12.75" hidden="1">
      <c r="A223" s="27"/>
      <c r="B223" s="31" t="s">
        <v>62</v>
      </c>
      <c r="C223" s="32"/>
      <c r="D223" s="32"/>
      <c r="E223" s="35"/>
      <c r="F223" s="32"/>
      <c r="G223" s="43"/>
      <c r="H223" s="37"/>
      <c r="I223" s="37"/>
      <c r="J223" s="32"/>
      <c r="K223" s="32"/>
      <c r="L223" s="43"/>
      <c r="M223" s="37"/>
      <c r="N223" s="37"/>
      <c r="T223" s="22"/>
      <c r="U223" s="22"/>
      <c r="V223" s="22"/>
      <c r="X223" s="17"/>
      <c r="Y223" s="22"/>
      <c r="Z223" s="22"/>
    </row>
    <row r="224" spans="1:26" ht="12.75" hidden="1">
      <c r="A224" s="27"/>
      <c r="B224" s="31" t="s">
        <v>78</v>
      </c>
      <c r="C224" s="32"/>
      <c r="D224" s="32"/>
      <c r="E224" s="35"/>
      <c r="F224" s="32"/>
      <c r="G224" s="43">
        <f>'Базовые концовки'!F130</f>
        <v>0</v>
      </c>
      <c r="H224" s="37"/>
      <c r="I224" s="37"/>
      <c r="J224" s="32"/>
      <c r="K224" s="32"/>
      <c r="L224" s="43">
        <f>'Текущие концовки'!F130</f>
        <v>0</v>
      </c>
      <c r="M224" s="37"/>
      <c r="N224" s="37"/>
      <c r="T224" s="22"/>
      <c r="U224" s="22"/>
      <c r="V224" s="22"/>
      <c r="X224" s="17"/>
      <c r="Y224" s="22"/>
      <c r="Z224" s="22"/>
    </row>
    <row r="225" spans="1:26" ht="25.5" hidden="1">
      <c r="A225" s="27"/>
      <c r="B225" s="31" t="s">
        <v>66</v>
      </c>
      <c r="C225" s="32"/>
      <c r="D225" s="32"/>
      <c r="E225" s="35"/>
      <c r="F225" s="32"/>
      <c r="G225" s="43">
        <f>'Базовые концовки'!F131</f>
        <v>0</v>
      </c>
      <c r="H225" s="37"/>
      <c r="I225" s="37"/>
      <c r="J225" s="32"/>
      <c r="K225" s="32"/>
      <c r="L225" s="43">
        <f>'Текущие концовки'!F131</f>
        <v>0</v>
      </c>
      <c r="M225" s="37"/>
      <c r="N225" s="37"/>
      <c r="T225" s="22"/>
      <c r="U225" s="22"/>
      <c r="V225" s="22"/>
      <c r="X225" s="17"/>
      <c r="Y225" s="22"/>
      <c r="Z225" s="22"/>
    </row>
    <row r="226" spans="1:26" ht="12.75" hidden="1">
      <c r="A226" s="27"/>
      <c r="B226" s="31" t="s">
        <v>72</v>
      </c>
      <c r="C226" s="32"/>
      <c r="D226" s="32"/>
      <c r="E226" s="35"/>
      <c r="F226" s="32"/>
      <c r="G226" s="43">
        <f>'Базовые концовки'!F132</f>
        <v>0</v>
      </c>
      <c r="H226" s="37"/>
      <c r="I226" s="37"/>
      <c r="J226" s="32"/>
      <c r="K226" s="32"/>
      <c r="L226" s="43">
        <f>'Текущие концовки'!F132</f>
        <v>0</v>
      </c>
      <c r="M226" s="37"/>
      <c r="N226" s="37"/>
      <c r="T226" s="22"/>
      <c r="U226" s="22"/>
      <c r="V226" s="22"/>
      <c r="X226" s="17"/>
      <c r="Y226" s="22"/>
      <c r="Z226" s="22"/>
    </row>
    <row r="227" spans="1:26" ht="12.75" hidden="1">
      <c r="A227" s="27"/>
      <c r="B227" s="31" t="s">
        <v>73</v>
      </c>
      <c r="C227" s="32"/>
      <c r="D227" s="32"/>
      <c r="E227" s="35"/>
      <c r="F227" s="32"/>
      <c r="G227" s="43">
        <f>'Базовые концовки'!F133</f>
        <v>0</v>
      </c>
      <c r="H227" s="37"/>
      <c r="I227" s="37"/>
      <c r="J227" s="32"/>
      <c r="K227" s="32"/>
      <c r="L227" s="43">
        <f>'Текущие концовки'!F133</f>
        <v>0</v>
      </c>
      <c r="M227" s="37"/>
      <c r="N227" s="37"/>
      <c r="T227" s="22"/>
      <c r="U227" s="22"/>
      <c r="V227" s="22"/>
      <c r="X227" s="17"/>
      <c r="Y227" s="22"/>
      <c r="Z227" s="22"/>
    </row>
    <row r="228" spans="1:26" ht="12.75" hidden="1">
      <c r="A228" s="27"/>
      <c r="B228" s="31" t="s">
        <v>59</v>
      </c>
      <c r="C228" s="32"/>
      <c r="D228" s="32"/>
      <c r="E228" s="35"/>
      <c r="F228" s="32"/>
      <c r="G228" s="43" t="e">
        <f>'Базовые концовки'!F134</f>
        <v>#NAME?</v>
      </c>
      <c r="H228" s="37"/>
      <c r="I228" s="37"/>
      <c r="J228" s="32"/>
      <c r="K228" s="32"/>
      <c r="L228" s="43" t="e">
        <f>'Текущие концовки'!F134</f>
        <v>#NAME?</v>
      </c>
      <c r="M228" s="37"/>
      <c r="N228" s="37"/>
      <c r="T228" s="22"/>
      <c r="U228" s="22"/>
      <c r="V228" s="22"/>
      <c r="X228" s="17"/>
      <c r="Y228" s="22"/>
      <c r="Z228" s="22"/>
    </row>
    <row r="229" spans="1:26" ht="25.5" hidden="1">
      <c r="A229" s="27"/>
      <c r="B229" s="31" t="s">
        <v>79</v>
      </c>
      <c r="C229" s="32"/>
      <c r="D229" s="32"/>
      <c r="E229" s="35"/>
      <c r="F229" s="32"/>
      <c r="G229" s="43">
        <f>'Базовые концовки'!F135</f>
        <v>0</v>
      </c>
      <c r="H229" s="37"/>
      <c r="I229" s="37"/>
      <c r="J229" s="32"/>
      <c r="K229" s="32"/>
      <c r="L229" s="43">
        <f>'Текущие концовки'!F135</f>
        <v>0</v>
      </c>
      <c r="M229" s="37"/>
      <c r="N229" s="37"/>
      <c r="T229" s="22"/>
      <c r="U229" s="22"/>
      <c r="V229" s="22"/>
      <c r="X229" s="17"/>
      <c r="Y229" s="22"/>
      <c r="Z229" s="22"/>
    </row>
    <row r="230" spans="1:26" ht="12.75" hidden="1">
      <c r="A230" s="27"/>
      <c r="B230" s="31" t="s">
        <v>80</v>
      </c>
      <c r="C230" s="32"/>
      <c r="D230" s="32"/>
      <c r="E230" s="35"/>
      <c r="F230" s="32"/>
      <c r="G230" s="43">
        <f>'Базовые концовки'!F136</f>
        <v>0</v>
      </c>
      <c r="H230" s="37">
        <f>'Базовые концовки'!G136</f>
        <v>0</v>
      </c>
      <c r="I230" s="37">
        <f>'Базовые концовки'!H136</f>
        <v>0</v>
      </c>
      <c r="J230" s="32"/>
      <c r="K230" s="32"/>
      <c r="L230" s="43">
        <f>'Текущие концовки'!F136</f>
        <v>0</v>
      </c>
      <c r="M230" s="37">
        <f>'Текущие концовки'!G136</f>
        <v>0</v>
      </c>
      <c r="N230" s="37">
        <f>'Текущие концовки'!H136</f>
        <v>0</v>
      </c>
      <c r="T230" s="22">
        <f>'Текущие концовки'!G136</f>
        <v>0</v>
      </c>
      <c r="U230" s="22">
        <f>'Текущие концовки'!H136</f>
        <v>0</v>
      </c>
      <c r="V230" s="22">
        <f>'Текущие концовки'!I136</f>
        <v>0</v>
      </c>
      <c r="X230" s="17">
        <f>'Текущие концовки'!K136</f>
        <v>0</v>
      </c>
      <c r="Y230" s="22">
        <f>'Текущие концовки'!L136</f>
        <v>0</v>
      </c>
      <c r="Z230" s="22">
        <f>'Текущие концовки'!M136</f>
        <v>0</v>
      </c>
    </row>
    <row r="231" spans="1:26" ht="25.5" hidden="1">
      <c r="A231" s="27"/>
      <c r="B231" s="31" t="s">
        <v>66</v>
      </c>
      <c r="C231" s="32"/>
      <c r="D231" s="32"/>
      <c r="E231" s="35"/>
      <c r="F231" s="32"/>
      <c r="G231" s="43">
        <f>'Базовые концовки'!F137</f>
        <v>0</v>
      </c>
      <c r="H231" s="37"/>
      <c r="I231" s="37"/>
      <c r="J231" s="32"/>
      <c r="K231" s="32"/>
      <c r="L231" s="43">
        <f>'Текущие концовки'!F137</f>
        <v>0</v>
      </c>
      <c r="M231" s="37"/>
      <c r="N231" s="37"/>
      <c r="T231" s="22"/>
      <c r="U231" s="22"/>
      <c r="V231" s="22"/>
      <c r="X231" s="17"/>
      <c r="Y231" s="22"/>
      <c r="Z231" s="22"/>
    </row>
    <row r="232" spans="1:26" ht="12.75" hidden="1">
      <c r="A232" s="27"/>
      <c r="B232" s="31" t="s">
        <v>72</v>
      </c>
      <c r="C232" s="32"/>
      <c r="D232" s="32"/>
      <c r="E232" s="35"/>
      <c r="F232" s="32"/>
      <c r="G232" s="43">
        <f>'Базовые концовки'!F138</f>
        <v>0</v>
      </c>
      <c r="H232" s="37"/>
      <c r="I232" s="37"/>
      <c r="J232" s="32"/>
      <c r="K232" s="32"/>
      <c r="L232" s="43">
        <f>'Текущие концовки'!F138</f>
        <v>0</v>
      </c>
      <c r="M232" s="37"/>
      <c r="N232" s="37"/>
      <c r="T232" s="22"/>
      <c r="U232" s="22"/>
      <c r="V232" s="22"/>
      <c r="X232" s="17"/>
      <c r="Y232" s="22"/>
      <c r="Z232" s="22"/>
    </row>
    <row r="233" spans="1:26" ht="12.75" hidden="1">
      <c r="A233" s="27"/>
      <c r="B233" s="31" t="s">
        <v>73</v>
      </c>
      <c r="C233" s="32"/>
      <c r="D233" s="32"/>
      <c r="E233" s="35"/>
      <c r="F233" s="32"/>
      <c r="G233" s="43">
        <f>'Базовые концовки'!F139</f>
        <v>0</v>
      </c>
      <c r="H233" s="37"/>
      <c r="I233" s="37"/>
      <c r="J233" s="32"/>
      <c r="K233" s="32"/>
      <c r="L233" s="43">
        <f>'Текущие концовки'!F139</f>
        <v>0</v>
      </c>
      <c r="M233" s="37"/>
      <c r="N233" s="37"/>
      <c r="T233" s="22"/>
      <c r="U233" s="22"/>
      <c r="V233" s="22"/>
      <c r="X233" s="17"/>
      <c r="Y233" s="22"/>
      <c r="Z233" s="22"/>
    </row>
    <row r="234" spans="1:26" ht="25.5" hidden="1">
      <c r="A234" s="27"/>
      <c r="B234" s="31" t="s">
        <v>81</v>
      </c>
      <c r="C234" s="32"/>
      <c r="D234" s="32"/>
      <c r="E234" s="35"/>
      <c r="F234" s="32"/>
      <c r="G234" s="43">
        <f>'Базовые концовки'!F140</f>
        <v>0</v>
      </c>
      <c r="H234" s="37"/>
      <c r="I234" s="37"/>
      <c r="J234" s="32"/>
      <c r="K234" s="32"/>
      <c r="L234" s="43">
        <f>'Текущие концовки'!F140</f>
        <v>0</v>
      </c>
      <c r="M234" s="37"/>
      <c r="N234" s="37"/>
      <c r="T234" s="22"/>
      <c r="U234" s="22"/>
      <c r="V234" s="22"/>
      <c r="X234" s="17"/>
      <c r="Y234" s="22"/>
      <c r="Z234" s="22"/>
    </row>
    <row r="235" spans="1:26" ht="25.5" hidden="1">
      <c r="A235" s="27"/>
      <c r="B235" s="31" t="s">
        <v>82</v>
      </c>
      <c r="C235" s="32"/>
      <c r="D235" s="32"/>
      <c r="E235" s="35"/>
      <c r="F235" s="32"/>
      <c r="G235" s="43">
        <f>'Базовые концовки'!F141</f>
        <v>0</v>
      </c>
      <c r="H235" s="37">
        <f>'Базовые концовки'!G141</f>
        <v>0</v>
      </c>
      <c r="I235" s="37">
        <f>'Базовые концовки'!H141</f>
        <v>0</v>
      </c>
      <c r="J235" s="32"/>
      <c r="K235" s="32"/>
      <c r="L235" s="43">
        <f>'Текущие концовки'!F141</f>
        <v>0</v>
      </c>
      <c r="M235" s="37">
        <f>'Текущие концовки'!G141</f>
        <v>0</v>
      </c>
      <c r="N235" s="37">
        <f>'Текущие концовки'!H141</f>
        <v>0</v>
      </c>
      <c r="T235" s="22">
        <f>'Текущие концовки'!G141</f>
        <v>0</v>
      </c>
      <c r="U235" s="22">
        <f>'Текущие концовки'!H141</f>
        <v>0</v>
      </c>
      <c r="V235" s="22">
        <f>'Текущие концовки'!I141</f>
        <v>0</v>
      </c>
      <c r="X235" s="17">
        <f>'Текущие концовки'!K141</f>
        <v>0</v>
      </c>
      <c r="Y235" s="22">
        <f>'Текущие концовки'!L141</f>
        <v>0</v>
      </c>
      <c r="Z235" s="22">
        <f>'Текущие концовки'!M141</f>
        <v>0</v>
      </c>
    </row>
    <row r="236" spans="1:26" ht="25.5" hidden="1">
      <c r="A236" s="27"/>
      <c r="B236" s="31" t="s">
        <v>66</v>
      </c>
      <c r="C236" s="32"/>
      <c r="D236" s="32"/>
      <c r="E236" s="35"/>
      <c r="F236" s="32"/>
      <c r="G236" s="43">
        <f>'Базовые концовки'!F142</f>
        <v>0</v>
      </c>
      <c r="H236" s="37"/>
      <c r="I236" s="37"/>
      <c r="J236" s="32"/>
      <c r="K236" s="32"/>
      <c r="L236" s="43">
        <f>'Текущие концовки'!F142</f>
        <v>0</v>
      </c>
      <c r="M236" s="37"/>
      <c r="N236" s="37"/>
      <c r="T236" s="22"/>
      <c r="U236" s="22"/>
      <c r="V236" s="22"/>
      <c r="X236" s="17"/>
      <c r="Y236" s="22"/>
      <c r="Z236" s="22"/>
    </row>
    <row r="237" spans="1:26" ht="12.75" hidden="1">
      <c r="A237" s="27"/>
      <c r="B237" s="31" t="s">
        <v>72</v>
      </c>
      <c r="C237" s="32"/>
      <c r="D237" s="32"/>
      <c r="E237" s="35"/>
      <c r="F237" s="32"/>
      <c r="G237" s="43">
        <f>'Базовые концовки'!F143</f>
        <v>0</v>
      </c>
      <c r="H237" s="37"/>
      <c r="I237" s="37"/>
      <c r="J237" s="32"/>
      <c r="K237" s="32"/>
      <c r="L237" s="43">
        <f>'Текущие концовки'!F143</f>
        <v>0</v>
      </c>
      <c r="M237" s="37"/>
      <c r="N237" s="37"/>
      <c r="T237" s="22"/>
      <c r="U237" s="22"/>
      <c r="V237" s="22"/>
      <c r="X237" s="17"/>
      <c r="Y237" s="22"/>
      <c r="Z237" s="22"/>
    </row>
    <row r="238" spans="1:26" ht="12.75" hidden="1">
      <c r="A238" s="27"/>
      <c r="B238" s="31" t="s">
        <v>73</v>
      </c>
      <c r="C238" s="32"/>
      <c r="D238" s="32"/>
      <c r="E238" s="35"/>
      <c r="F238" s="32"/>
      <c r="G238" s="43">
        <f>'Базовые концовки'!F144</f>
        <v>0</v>
      </c>
      <c r="H238" s="37"/>
      <c r="I238" s="37"/>
      <c r="J238" s="32"/>
      <c r="K238" s="32"/>
      <c r="L238" s="43">
        <f>'Текущие концовки'!F144</f>
        <v>0</v>
      </c>
      <c r="M238" s="37"/>
      <c r="N238" s="37"/>
      <c r="T238" s="22"/>
      <c r="U238" s="22"/>
      <c r="V238" s="22"/>
      <c r="X238" s="17"/>
      <c r="Y238" s="22"/>
      <c r="Z238" s="22"/>
    </row>
    <row r="239" spans="1:26" ht="25.5" hidden="1">
      <c r="A239" s="27"/>
      <c r="B239" s="31" t="s">
        <v>83</v>
      </c>
      <c r="C239" s="32"/>
      <c r="D239" s="32"/>
      <c r="E239" s="35"/>
      <c r="F239" s="32"/>
      <c r="G239" s="43">
        <f>'Базовые концовки'!F145</f>
        <v>0</v>
      </c>
      <c r="H239" s="37"/>
      <c r="I239" s="37"/>
      <c r="J239" s="32"/>
      <c r="K239" s="32"/>
      <c r="L239" s="43">
        <f>'Текущие концовки'!F145</f>
        <v>0</v>
      </c>
      <c r="M239" s="37"/>
      <c r="N239" s="37"/>
      <c r="T239" s="22"/>
      <c r="U239" s="22"/>
      <c r="V239" s="22"/>
      <c r="X239" s="17"/>
      <c r="Y239" s="22"/>
      <c r="Z239" s="22"/>
    </row>
    <row r="240" spans="1:26" ht="25.5" hidden="1">
      <c r="A240" s="27"/>
      <c r="B240" s="31" t="s">
        <v>84</v>
      </c>
      <c r="C240" s="32"/>
      <c r="D240" s="32"/>
      <c r="E240" s="35"/>
      <c r="F240" s="32"/>
      <c r="G240" s="43">
        <f>'Базовые концовки'!F146</f>
        <v>0</v>
      </c>
      <c r="H240" s="37">
        <f>'Базовые концовки'!G146</f>
        <v>0</v>
      </c>
      <c r="I240" s="37">
        <f>'Базовые концовки'!H146</f>
        <v>0</v>
      </c>
      <c r="J240" s="32"/>
      <c r="K240" s="32"/>
      <c r="L240" s="43">
        <f>'Текущие концовки'!F146</f>
        <v>0</v>
      </c>
      <c r="M240" s="37">
        <f>'Текущие концовки'!G146</f>
        <v>0</v>
      </c>
      <c r="N240" s="37">
        <f>'Текущие концовки'!H146</f>
        <v>0</v>
      </c>
      <c r="T240" s="22">
        <f>'Текущие концовки'!G146</f>
        <v>0</v>
      </c>
      <c r="U240" s="22">
        <f>'Текущие концовки'!H146</f>
        <v>0</v>
      </c>
      <c r="V240" s="22">
        <f>'Текущие концовки'!I146</f>
        <v>0</v>
      </c>
      <c r="X240" s="17">
        <f>'Текущие концовки'!K146</f>
        <v>0</v>
      </c>
      <c r="Y240" s="22">
        <f>'Текущие концовки'!L146</f>
        <v>0</v>
      </c>
      <c r="Z240" s="22">
        <f>'Текущие концовки'!M146</f>
        <v>0</v>
      </c>
    </row>
    <row r="241" spans="1:26" ht="12.75" hidden="1">
      <c r="A241" s="27"/>
      <c r="B241" s="31" t="s">
        <v>62</v>
      </c>
      <c r="C241" s="32"/>
      <c r="D241" s="32"/>
      <c r="E241" s="35"/>
      <c r="F241" s="32"/>
      <c r="G241" s="43"/>
      <c r="H241" s="37"/>
      <c r="I241" s="37"/>
      <c r="J241" s="32"/>
      <c r="K241" s="32"/>
      <c r="L241" s="43"/>
      <c r="M241" s="37"/>
      <c r="N241" s="37"/>
      <c r="T241" s="22"/>
      <c r="U241" s="22"/>
      <c r="V241" s="22"/>
      <c r="X241" s="17"/>
      <c r="Y241" s="22"/>
      <c r="Z241" s="22"/>
    </row>
    <row r="242" spans="1:26" ht="12.75" hidden="1">
      <c r="A242" s="27"/>
      <c r="B242" s="31" t="s">
        <v>85</v>
      </c>
      <c r="C242" s="32"/>
      <c r="D242" s="32"/>
      <c r="E242" s="35"/>
      <c r="F242" s="32"/>
      <c r="G242" s="43" t="e">
        <f>'Базовые концовки'!F148</f>
        <v>#NAME?</v>
      </c>
      <c r="H242" s="37"/>
      <c r="I242" s="37"/>
      <c r="J242" s="32"/>
      <c r="K242" s="32"/>
      <c r="L242" s="43" t="e">
        <f>'Текущие концовки'!F148</f>
        <v>#NAME?</v>
      </c>
      <c r="M242" s="37"/>
      <c r="N242" s="37"/>
      <c r="T242" s="22"/>
      <c r="U242" s="22"/>
      <c r="V242" s="22"/>
      <c r="X242" s="17"/>
      <c r="Y242" s="22"/>
      <c r="Z242" s="22"/>
    </row>
    <row r="243" spans="1:26" ht="25.5" hidden="1">
      <c r="A243" s="27"/>
      <c r="B243" s="31" t="s">
        <v>66</v>
      </c>
      <c r="C243" s="32"/>
      <c r="D243" s="32"/>
      <c r="E243" s="35"/>
      <c r="F243" s="32"/>
      <c r="G243" s="43">
        <f>'Базовые концовки'!F149</f>
        <v>0</v>
      </c>
      <c r="H243" s="37"/>
      <c r="I243" s="37"/>
      <c r="J243" s="32"/>
      <c r="K243" s="32"/>
      <c r="L243" s="43">
        <f>'Текущие концовки'!F149</f>
        <v>0</v>
      </c>
      <c r="M243" s="37"/>
      <c r="N243" s="37"/>
      <c r="T243" s="22"/>
      <c r="U243" s="22"/>
      <c r="V243" s="22"/>
      <c r="X243" s="17"/>
      <c r="Y243" s="22"/>
      <c r="Z243" s="22"/>
    </row>
    <row r="244" spans="1:26" ht="12.75" hidden="1">
      <c r="A244" s="27"/>
      <c r="B244" s="31" t="s">
        <v>86</v>
      </c>
      <c r="C244" s="32"/>
      <c r="D244" s="32"/>
      <c r="E244" s="35"/>
      <c r="F244" s="32"/>
      <c r="G244" s="43">
        <f>'Базовые концовки'!F150</f>
        <v>0</v>
      </c>
      <c r="H244" s="37"/>
      <c r="I244" s="37"/>
      <c r="J244" s="32"/>
      <c r="K244" s="32"/>
      <c r="L244" s="43">
        <f>'Текущие концовки'!F150</f>
        <v>0</v>
      </c>
      <c r="M244" s="37"/>
      <c r="N244" s="37"/>
      <c r="T244" s="22"/>
      <c r="U244" s="22"/>
      <c r="V244" s="22"/>
      <c r="X244" s="17"/>
      <c r="Y244" s="22"/>
      <c r="Z244" s="22"/>
    </row>
    <row r="245" spans="1:26" ht="12.75" hidden="1">
      <c r="A245" s="27"/>
      <c r="B245" s="31" t="s">
        <v>73</v>
      </c>
      <c r="C245" s="32"/>
      <c r="D245" s="32"/>
      <c r="E245" s="35"/>
      <c r="F245" s="32"/>
      <c r="G245" s="43">
        <f>'Базовые концовки'!F151</f>
        <v>0</v>
      </c>
      <c r="H245" s="37"/>
      <c r="I245" s="37"/>
      <c r="J245" s="32"/>
      <c r="K245" s="32"/>
      <c r="L245" s="43">
        <f>'Текущие концовки'!F151</f>
        <v>0</v>
      </c>
      <c r="M245" s="37"/>
      <c r="N245" s="37"/>
      <c r="T245" s="22"/>
      <c r="U245" s="22"/>
      <c r="V245" s="22"/>
      <c r="X245" s="17"/>
      <c r="Y245" s="22"/>
      <c r="Z245" s="22"/>
    </row>
    <row r="246" spans="1:26" ht="25.5" hidden="1">
      <c r="A246" s="27"/>
      <c r="B246" s="31" t="s">
        <v>87</v>
      </c>
      <c r="C246" s="32"/>
      <c r="D246" s="32"/>
      <c r="E246" s="35"/>
      <c r="F246" s="32"/>
      <c r="G246" s="43">
        <f>'Базовые концовки'!F152</f>
        <v>0</v>
      </c>
      <c r="H246" s="37"/>
      <c r="I246" s="37"/>
      <c r="J246" s="32"/>
      <c r="K246" s="32"/>
      <c r="L246" s="43">
        <f>'Текущие концовки'!F152</f>
        <v>0</v>
      </c>
      <c r="M246" s="37"/>
      <c r="N246" s="37"/>
      <c r="T246" s="22"/>
      <c r="U246" s="22"/>
      <c r="V246" s="22"/>
      <c r="X246" s="17"/>
      <c r="Y246" s="22"/>
      <c r="Z246" s="22"/>
    </row>
    <row r="247" spans="1:26" ht="25.5" hidden="1">
      <c r="A247" s="27"/>
      <c r="B247" s="31" t="s">
        <v>88</v>
      </c>
      <c r="C247" s="32"/>
      <c r="D247" s="32"/>
      <c r="E247" s="35"/>
      <c r="F247" s="32"/>
      <c r="G247" s="43">
        <f>'Базовые концовки'!F153</f>
        <v>0</v>
      </c>
      <c r="H247" s="37">
        <f>'Базовые концовки'!G153</f>
        <v>0</v>
      </c>
      <c r="I247" s="37">
        <f>'Базовые концовки'!H153</f>
        <v>0</v>
      </c>
      <c r="J247" s="32"/>
      <c r="K247" s="32"/>
      <c r="L247" s="43">
        <f>'Текущие концовки'!F153</f>
        <v>0</v>
      </c>
      <c r="M247" s="37">
        <f>'Текущие концовки'!G153</f>
        <v>0</v>
      </c>
      <c r="N247" s="37">
        <f>'Текущие концовки'!H153</f>
        <v>0</v>
      </c>
      <c r="T247" s="22">
        <f>'Текущие концовки'!G153</f>
        <v>0</v>
      </c>
      <c r="U247" s="22">
        <f>'Текущие концовки'!H153</f>
        <v>0</v>
      </c>
      <c r="V247" s="22">
        <f>'Текущие концовки'!I153</f>
        <v>0</v>
      </c>
      <c r="X247" s="17">
        <f>'Текущие концовки'!K153</f>
        <v>0</v>
      </c>
      <c r="Y247" s="22">
        <f>'Текущие концовки'!L153</f>
        <v>0</v>
      </c>
      <c r="Z247" s="22">
        <f>'Текущие концовки'!M153</f>
        <v>0</v>
      </c>
    </row>
    <row r="248" spans="1:26" ht="12.75" hidden="1">
      <c r="A248" s="27"/>
      <c r="B248" s="31" t="s">
        <v>86</v>
      </c>
      <c r="C248" s="32"/>
      <c r="D248" s="32"/>
      <c r="E248" s="35"/>
      <c r="F248" s="32"/>
      <c r="G248" s="43">
        <f>'Базовые концовки'!F154</f>
        <v>0</v>
      </c>
      <c r="H248" s="37"/>
      <c r="I248" s="37"/>
      <c r="J248" s="32"/>
      <c r="K248" s="32"/>
      <c r="L248" s="43">
        <f>'Текущие концовки'!F154</f>
        <v>0</v>
      </c>
      <c r="M248" s="37"/>
      <c r="N248" s="37"/>
      <c r="T248" s="22"/>
      <c r="U248" s="22"/>
      <c r="V248" s="22"/>
      <c r="X248" s="17"/>
      <c r="Y248" s="22"/>
      <c r="Z248" s="22"/>
    </row>
    <row r="249" spans="1:26" ht="12.75" hidden="1">
      <c r="A249" s="27"/>
      <c r="B249" s="31" t="s">
        <v>73</v>
      </c>
      <c r="C249" s="32"/>
      <c r="D249" s="32"/>
      <c r="E249" s="35"/>
      <c r="F249" s="32"/>
      <c r="G249" s="43">
        <f>'Базовые концовки'!F155</f>
        <v>0</v>
      </c>
      <c r="H249" s="37"/>
      <c r="I249" s="37"/>
      <c r="J249" s="32"/>
      <c r="K249" s="32"/>
      <c r="L249" s="43">
        <f>'Текущие концовки'!F155</f>
        <v>0</v>
      </c>
      <c r="M249" s="37"/>
      <c r="N249" s="37"/>
      <c r="T249" s="22"/>
      <c r="U249" s="22"/>
      <c r="V249" s="22"/>
      <c r="X249" s="17"/>
      <c r="Y249" s="22"/>
      <c r="Z249" s="22"/>
    </row>
    <row r="250" spans="1:26" ht="25.5" hidden="1">
      <c r="A250" s="27"/>
      <c r="B250" s="31" t="s">
        <v>89</v>
      </c>
      <c r="C250" s="32"/>
      <c r="D250" s="32"/>
      <c r="E250" s="35"/>
      <c r="F250" s="32"/>
      <c r="G250" s="43">
        <f>'Базовые концовки'!F156</f>
        <v>0</v>
      </c>
      <c r="H250" s="37"/>
      <c r="I250" s="37"/>
      <c r="J250" s="32"/>
      <c r="K250" s="32"/>
      <c r="L250" s="43">
        <f>'Текущие концовки'!F156</f>
        <v>0</v>
      </c>
      <c r="M250" s="37"/>
      <c r="N250" s="37"/>
      <c r="T250" s="22"/>
      <c r="U250" s="22"/>
      <c r="V250" s="22"/>
      <c r="X250" s="17"/>
      <c r="Y250" s="22"/>
      <c r="Z250" s="22"/>
    </row>
    <row r="251" spans="1:26" ht="25.5" hidden="1">
      <c r="A251" s="27"/>
      <c r="B251" s="31" t="s">
        <v>90</v>
      </c>
      <c r="C251" s="32"/>
      <c r="D251" s="32"/>
      <c r="E251" s="35"/>
      <c r="F251" s="32"/>
      <c r="G251" s="43">
        <f>'Базовые концовки'!F157</f>
        <v>0</v>
      </c>
      <c r="H251" s="37">
        <f>'Базовые концовки'!G157</f>
        <v>0</v>
      </c>
      <c r="I251" s="37">
        <f>'Базовые концовки'!H157</f>
        <v>0</v>
      </c>
      <c r="J251" s="32"/>
      <c r="K251" s="32"/>
      <c r="L251" s="43">
        <f>'Текущие концовки'!F157</f>
        <v>0</v>
      </c>
      <c r="M251" s="37">
        <f>'Текущие концовки'!G157</f>
        <v>0</v>
      </c>
      <c r="N251" s="37">
        <f>'Текущие концовки'!H157</f>
        <v>0</v>
      </c>
      <c r="T251" s="22">
        <f>'Текущие концовки'!G157</f>
        <v>0</v>
      </c>
      <c r="U251" s="22">
        <f>'Текущие концовки'!H157</f>
        <v>0</v>
      </c>
      <c r="V251" s="22">
        <f>'Текущие концовки'!I157</f>
        <v>0</v>
      </c>
      <c r="X251" s="17">
        <f>'Текущие концовки'!K157</f>
        <v>0</v>
      </c>
      <c r="Y251" s="22">
        <f>'Текущие концовки'!L157</f>
        <v>0</v>
      </c>
      <c r="Z251" s="22">
        <f>'Текущие концовки'!M157</f>
        <v>0</v>
      </c>
    </row>
    <row r="252" spans="1:26" ht="25.5" hidden="1">
      <c r="A252" s="27"/>
      <c r="B252" s="31" t="s">
        <v>66</v>
      </c>
      <c r="C252" s="32"/>
      <c r="D252" s="32"/>
      <c r="E252" s="35"/>
      <c r="F252" s="32"/>
      <c r="G252" s="43">
        <f>'Базовые концовки'!F158</f>
        <v>0</v>
      </c>
      <c r="H252" s="37"/>
      <c r="I252" s="37"/>
      <c r="J252" s="32"/>
      <c r="K252" s="32"/>
      <c r="L252" s="43">
        <f>'Текущие концовки'!F158</f>
        <v>0</v>
      </c>
      <c r="M252" s="37"/>
      <c r="N252" s="37"/>
      <c r="T252" s="22"/>
      <c r="U252" s="22"/>
      <c r="V252" s="22"/>
      <c r="X252" s="17"/>
      <c r="Y252" s="22"/>
      <c r="Z252" s="22"/>
    </row>
    <row r="253" spans="1:26" ht="12.75" hidden="1">
      <c r="A253" s="27"/>
      <c r="B253" s="31" t="s">
        <v>86</v>
      </c>
      <c r="C253" s="32"/>
      <c r="D253" s="32"/>
      <c r="E253" s="35"/>
      <c r="F253" s="32"/>
      <c r="G253" s="43">
        <f>'Базовые концовки'!F159</f>
        <v>0</v>
      </c>
      <c r="H253" s="37"/>
      <c r="I253" s="37"/>
      <c r="J253" s="32"/>
      <c r="K253" s="32"/>
      <c r="L253" s="43">
        <f>'Текущие концовки'!F159</f>
        <v>0</v>
      </c>
      <c r="M253" s="37"/>
      <c r="N253" s="37"/>
      <c r="T253" s="22"/>
      <c r="U253" s="22"/>
      <c r="V253" s="22"/>
      <c r="X253" s="17"/>
      <c r="Y253" s="22"/>
      <c r="Z253" s="22"/>
    </row>
    <row r="254" spans="1:26" ht="12.75" hidden="1">
      <c r="A254" s="27"/>
      <c r="B254" s="31" t="s">
        <v>73</v>
      </c>
      <c r="C254" s="32"/>
      <c r="D254" s="32"/>
      <c r="E254" s="35"/>
      <c r="F254" s="32"/>
      <c r="G254" s="43">
        <f>'Базовые концовки'!F160</f>
        <v>0</v>
      </c>
      <c r="H254" s="37"/>
      <c r="I254" s="37"/>
      <c r="J254" s="32"/>
      <c r="K254" s="32"/>
      <c r="L254" s="43">
        <f>'Текущие концовки'!F160</f>
        <v>0</v>
      </c>
      <c r="M254" s="37"/>
      <c r="N254" s="37"/>
      <c r="T254" s="22"/>
      <c r="U254" s="22"/>
      <c r="V254" s="22"/>
      <c r="X254" s="17"/>
      <c r="Y254" s="22"/>
      <c r="Z254" s="22"/>
    </row>
    <row r="255" spans="1:26" ht="25.5" hidden="1">
      <c r="A255" s="27"/>
      <c r="B255" s="31" t="s">
        <v>91</v>
      </c>
      <c r="C255" s="32"/>
      <c r="D255" s="32"/>
      <c r="E255" s="35"/>
      <c r="F255" s="32"/>
      <c r="G255" s="43">
        <f>'Базовые концовки'!F161</f>
        <v>0</v>
      </c>
      <c r="H255" s="37"/>
      <c r="I255" s="37"/>
      <c r="J255" s="32"/>
      <c r="K255" s="32"/>
      <c r="L255" s="43">
        <f>'Текущие концовки'!F161</f>
        <v>0</v>
      </c>
      <c r="M255" s="37"/>
      <c r="N255" s="37"/>
      <c r="T255" s="22"/>
      <c r="U255" s="22"/>
      <c r="V255" s="22"/>
      <c r="X255" s="17"/>
      <c r="Y255" s="22"/>
      <c r="Z255" s="22"/>
    </row>
    <row r="256" spans="1:26" ht="25.5" hidden="1">
      <c r="A256" s="27"/>
      <c r="B256" s="31" t="s">
        <v>92</v>
      </c>
      <c r="C256" s="32"/>
      <c r="D256" s="32"/>
      <c r="E256" s="35"/>
      <c r="F256" s="32"/>
      <c r="G256" s="43">
        <f>'Базовые концовки'!F162</f>
        <v>0</v>
      </c>
      <c r="H256" s="37">
        <f>'Базовые концовки'!G162</f>
        <v>0</v>
      </c>
      <c r="I256" s="37">
        <f>'Базовые концовки'!H162</f>
        <v>0</v>
      </c>
      <c r="J256" s="32"/>
      <c r="K256" s="32"/>
      <c r="L256" s="43">
        <f>'Текущие концовки'!F162</f>
        <v>0</v>
      </c>
      <c r="M256" s="37">
        <f>'Текущие концовки'!G162</f>
        <v>0</v>
      </c>
      <c r="N256" s="37">
        <f>'Текущие концовки'!H162</f>
        <v>0</v>
      </c>
      <c r="T256" s="22">
        <f>'Текущие концовки'!G162</f>
        <v>0</v>
      </c>
      <c r="U256" s="22">
        <f>'Текущие концовки'!H162</f>
        <v>0</v>
      </c>
      <c r="V256" s="22">
        <f>'Текущие концовки'!I162</f>
        <v>0</v>
      </c>
      <c r="X256" s="17">
        <f>'Текущие концовки'!K162</f>
        <v>0</v>
      </c>
      <c r="Y256" s="22">
        <f>'Текущие концовки'!L162</f>
        <v>0</v>
      </c>
      <c r="Z256" s="22">
        <f>'Текущие концовки'!M162</f>
        <v>0</v>
      </c>
    </row>
    <row r="257" spans="1:26" ht="25.5" hidden="1">
      <c r="A257" s="27"/>
      <c r="B257" s="31" t="s">
        <v>66</v>
      </c>
      <c r="C257" s="32"/>
      <c r="D257" s="32"/>
      <c r="E257" s="35"/>
      <c r="F257" s="32"/>
      <c r="G257" s="43">
        <f>'Базовые концовки'!F163</f>
        <v>0</v>
      </c>
      <c r="H257" s="37"/>
      <c r="I257" s="37"/>
      <c r="J257" s="32"/>
      <c r="K257" s="32"/>
      <c r="L257" s="43">
        <f>'Текущие концовки'!F163</f>
        <v>0</v>
      </c>
      <c r="M257" s="37"/>
      <c r="N257" s="37"/>
      <c r="T257" s="22"/>
      <c r="U257" s="22"/>
      <c r="V257" s="22"/>
      <c r="X257" s="17"/>
      <c r="Y257" s="22"/>
      <c r="Z257" s="22"/>
    </row>
    <row r="258" spans="1:26" ht="12.75">
      <c r="A258" s="27"/>
      <c r="B258" s="31" t="s">
        <v>110</v>
      </c>
      <c r="C258" s="32"/>
      <c r="D258" s="32"/>
      <c r="E258" s="32"/>
      <c r="F258" s="35"/>
      <c r="G258" s="43" t="e">
        <f>'Базовые концовки'!F164</f>
        <v>#NAME?</v>
      </c>
      <c r="H258" s="37">
        <f>'Базовые концовки'!G164</f>
        <v>0</v>
      </c>
      <c r="I258" s="37">
        <f>'Базовые концовки'!H164</f>
        <v>0</v>
      </c>
      <c r="J258" s="32"/>
      <c r="K258" s="32"/>
      <c r="L258" s="43" t="e">
        <f>'Текущие концовки'!F164</f>
        <v>#NAME?</v>
      </c>
      <c r="M258" s="37">
        <f>'Текущие концовки'!G164</f>
        <v>0</v>
      </c>
      <c r="N258" s="37">
        <f>'Текущие концовки'!H164</f>
        <v>0</v>
      </c>
      <c r="T258" s="22">
        <f>'Текущие концовки'!G164</f>
        <v>0</v>
      </c>
      <c r="U258" s="22">
        <f>'Текущие концовки'!H164</f>
        <v>0</v>
      </c>
      <c r="V258" s="22">
        <f>'Текущие концовки'!I164</f>
        <v>0</v>
      </c>
      <c r="X258" s="17">
        <f>'Текущие концовки'!K164</f>
        <v>0</v>
      </c>
      <c r="Y258" s="22">
        <f>'Текущие концовки'!L164</f>
        <v>0</v>
      </c>
      <c r="Z258" s="22">
        <f>'Текущие концовки'!M164</f>
        <v>0</v>
      </c>
    </row>
    <row r="259" spans="1:26" ht="25.5" hidden="1">
      <c r="A259" s="27"/>
      <c r="B259" s="31" t="s">
        <v>94</v>
      </c>
      <c r="C259" s="32"/>
      <c r="D259" s="32"/>
      <c r="E259" s="35"/>
      <c r="F259" s="32"/>
      <c r="G259" s="43">
        <f>'Базовые концовки'!F165</f>
        <v>0</v>
      </c>
      <c r="H259" s="37"/>
      <c r="I259" s="37"/>
      <c r="J259" s="32"/>
      <c r="K259" s="32"/>
      <c r="L259" s="43">
        <f>'Текущие концовки'!F165</f>
        <v>0</v>
      </c>
      <c r="M259" s="37"/>
      <c r="N259" s="37"/>
      <c r="T259" s="22"/>
      <c r="U259" s="22"/>
      <c r="V259" s="22"/>
      <c r="X259" s="17"/>
      <c r="Y259" s="22"/>
      <c r="Z259" s="22"/>
    </row>
    <row r="260" spans="1:26" ht="12.75" hidden="1">
      <c r="A260" s="27"/>
      <c r="B260" s="31" t="s">
        <v>95</v>
      </c>
      <c r="C260" s="32"/>
      <c r="D260" s="32"/>
      <c r="E260" s="35"/>
      <c r="F260" s="32"/>
      <c r="G260" s="43">
        <f>'Базовые концовки'!F166</f>
        <v>0</v>
      </c>
      <c r="H260" s="37"/>
      <c r="I260" s="37"/>
      <c r="J260" s="32"/>
      <c r="K260" s="32"/>
      <c r="L260" s="43">
        <f>'Текущие концовки'!F166</f>
        <v>0</v>
      </c>
      <c r="M260" s="37"/>
      <c r="N260" s="37"/>
      <c r="T260" s="22"/>
      <c r="U260" s="22"/>
      <c r="V260" s="22"/>
      <c r="X260" s="17"/>
      <c r="Y260" s="22"/>
      <c r="Z260" s="22"/>
    </row>
    <row r="261" spans="1:26" ht="12.75" hidden="1">
      <c r="A261" s="27"/>
      <c r="B261" s="31" t="s">
        <v>96</v>
      </c>
      <c r="C261" s="32"/>
      <c r="D261" s="32"/>
      <c r="E261" s="35"/>
      <c r="F261" s="32"/>
      <c r="G261" s="43">
        <f>'Базовые концовки'!F167</f>
        <v>0</v>
      </c>
      <c r="H261" s="37"/>
      <c r="I261" s="37"/>
      <c r="J261" s="32"/>
      <c r="K261" s="32"/>
      <c r="L261" s="43">
        <f>'Текущие концовки'!F167</f>
        <v>0</v>
      </c>
      <c r="M261" s="37"/>
      <c r="N261" s="37"/>
      <c r="T261" s="22"/>
      <c r="U261" s="22"/>
      <c r="V261" s="22"/>
      <c r="X261" s="17"/>
      <c r="Y261" s="22"/>
      <c r="Z261" s="22"/>
    </row>
    <row r="262" spans="1:26" ht="25.5" hidden="1">
      <c r="A262" s="27"/>
      <c r="B262" s="31" t="s">
        <v>97</v>
      </c>
      <c r="C262" s="32"/>
      <c r="D262" s="32"/>
      <c r="E262" s="35"/>
      <c r="F262" s="32"/>
      <c r="G262" s="43">
        <f>'Базовые концовки'!F168</f>
        <v>0</v>
      </c>
      <c r="H262" s="37"/>
      <c r="I262" s="37"/>
      <c r="J262" s="32"/>
      <c r="K262" s="32"/>
      <c r="L262" s="43">
        <f>'Текущие концовки'!F168</f>
        <v>0</v>
      </c>
      <c r="M262" s="37"/>
      <c r="N262" s="37"/>
      <c r="T262" s="22"/>
      <c r="U262" s="22"/>
      <c r="V262" s="22"/>
      <c r="X262" s="17"/>
      <c r="Y262" s="22">
        <f>'Текущие концовки'!L168</f>
        <v>0</v>
      </c>
      <c r="Z262" s="22"/>
    </row>
    <row r="263" spans="1:26" ht="12.75" hidden="1">
      <c r="A263" s="27"/>
      <c r="B263" s="31" t="s">
        <v>98</v>
      </c>
      <c r="C263" s="32"/>
      <c r="D263" s="32"/>
      <c r="E263" s="35"/>
      <c r="F263" s="32"/>
      <c r="G263" s="43">
        <f>'Базовые концовки'!F169</f>
        <v>0</v>
      </c>
      <c r="H263" s="37"/>
      <c r="I263" s="37"/>
      <c r="J263" s="32"/>
      <c r="K263" s="32"/>
      <c r="L263" s="43">
        <f>'Текущие концовки'!F169</f>
        <v>0</v>
      </c>
      <c r="M263" s="37"/>
      <c r="N263" s="37"/>
      <c r="T263" s="22"/>
      <c r="U263" s="22"/>
      <c r="V263" s="22"/>
      <c r="X263" s="17"/>
      <c r="Y263" s="22">
        <f>'Текущие концовки'!L169</f>
        <v>0</v>
      </c>
      <c r="Z263" s="22"/>
    </row>
    <row r="264" spans="1:26" ht="12.75" hidden="1">
      <c r="A264" s="27"/>
      <c r="B264" s="31" t="s">
        <v>99</v>
      </c>
      <c r="C264" s="32"/>
      <c r="D264" s="32"/>
      <c r="E264" s="35"/>
      <c r="F264" s="32"/>
      <c r="G264" s="43">
        <f>'Базовые концовки'!F170</f>
        <v>0</v>
      </c>
      <c r="H264" s="37"/>
      <c r="I264" s="37"/>
      <c r="J264" s="32"/>
      <c r="K264" s="32"/>
      <c r="L264" s="43">
        <f>'Текущие концовки'!F170</f>
        <v>0</v>
      </c>
      <c r="M264" s="37"/>
      <c r="N264" s="37"/>
      <c r="T264" s="22"/>
      <c r="U264" s="22"/>
      <c r="V264" s="22"/>
      <c r="X264" s="17"/>
      <c r="Y264" s="22"/>
      <c r="Z264" s="22"/>
    </row>
    <row r="265" spans="1:26" ht="12.75" hidden="1">
      <c r="A265" s="27"/>
      <c r="B265" s="31" t="s">
        <v>100</v>
      </c>
      <c r="C265" s="32"/>
      <c r="D265" s="32"/>
      <c r="E265" s="35"/>
      <c r="F265" s="32"/>
      <c r="G265" s="43">
        <f>'Базовые концовки'!F171</f>
        <v>0</v>
      </c>
      <c r="H265" s="37"/>
      <c r="I265" s="37"/>
      <c r="J265" s="32"/>
      <c r="K265" s="32"/>
      <c r="L265" s="43">
        <f>'Текущие концовки'!F171</f>
        <v>0</v>
      </c>
      <c r="M265" s="37"/>
      <c r="N265" s="37"/>
      <c r="T265" s="22"/>
      <c r="U265" s="22"/>
      <c r="V265" s="22"/>
      <c r="X265" s="17"/>
      <c r="Y265" s="22"/>
      <c r="Z265" s="22"/>
    </row>
    <row r="266" spans="1:26" ht="12.75" hidden="1">
      <c r="A266" s="27"/>
      <c r="B266" s="31" t="s">
        <v>101</v>
      </c>
      <c r="C266" s="32"/>
      <c r="D266" s="32"/>
      <c r="E266" s="35"/>
      <c r="F266" s="32"/>
      <c r="G266" s="43">
        <f>'Базовые концовки'!F172</f>
        <v>0</v>
      </c>
      <c r="H266" s="37"/>
      <c r="I266" s="37"/>
      <c r="J266" s="32"/>
      <c r="K266" s="32"/>
      <c r="L266" s="43">
        <f>'Текущие концовки'!F172</f>
        <v>0</v>
      </c>
      <c r="M266" s="37"/>
      <c r="N266" s="37"/>
      <c r="T266" s="22"/>
      <c r="U266" s="22"/>
      <c r="V266" s="22"/>
      <c r="X266" s="17"/>
      <c r="Y266" s="22"/>
      <c r="Z266" s="22"/>
    </row>
    <row r="267" spans="1:26" ht="12.75" hidden="1">
      <c r="A267" s="27"/>
      <c r="B267" s="31" t="s">
        <v>102</v>
      </c>
      <c r="C267" s="32"/>
      <c r="D267" s="32"/>
      <c r="E267" s="35"/>
      <c r="F267" s="32"/>
      <c r="G267" s="43" t="e">
        <f>'Базовые концовки'!J173</f>
        <v>#NAME?</v>
      </c>
      <c r="H267" s="37"/>
      <c r="I267" s="37"/>
      <c r="J267" s="32"/>
      <c r="K267" s="32"/>
      <c r="L267" s="43" t="e">
        <f>'Текущие концовки'!J173</f>
        <v>#NAME?</v>
      </c>
      <c r="M267" s="37"/>
      <c r="N267" s="37"/>
      <c r="T267" s="22"/>
      <c r="U267" s="22"/>
      <c r="V267" s="22"/>
      <c r="X267" s="17"/>
      <c r="Y267" s="22"/>
      <c r="Z267" s="22"/>
    </row>
    <row r="268" spans="1:26" ht="12.75" hidden="1">
      <c r="A268" s="27"/>
      <c r="B268" s="31" t="s">
        <v>103</v>
      </c>
      <c r="C268" s="32"/>
      <c r="D268" s="32"/>
      <c r="E268" s="35"/>
      <c r="F268" s="32"/>
      <c r="G268" s="43" t="e">
        <f>'Базовые концовки'!J174</f>
        <v>#NAME?</v>
      </c>
      <c r="H268" s="37"/>
      <c r="I268" s="37"/>
      <c r="J268" s="32"/>
      <c r="K268" s="32"/>
      <c r="L268" s="43" t="e">
        <f>'Текущие концовки'!J174</f>
        <v>#NAME?</v>
      </c>
      <c r="M268" s="37"/>
      <c r="N268" s="37"/>
      <c r="T268" s="22"/>
      <c r="U268" s="22"/>
      <c r="V268" s="22"/>
      <c r="X268" s="17"/>
      <c r="Y268" s="22"/>
      <c r="Z268" s="22"/>
    </row>
    <row r="269" spans="1:26" ht="12.75" hidden="1">
      <c r="A269" s="27"/>
      <c r="B269" s="31" t="s">
        <v>104</v>
      </c>
      <c r="C269" s="32"/>
      <c r="D269" s="32"/>
      <c r="E269" s="35"/>
      <c r="F269" s="32"/>
      <c r="G269" s="43" t="e">
        <f>'Базовые концовки'!J175</f>
        <v>#NAME?</v>
      </c>
      <c r="H269" s="37"/>
      <c r="I269" s="37"/>
      <c r="J269" s="32"/>
      <c r="K269" s="32"/>
      <c r="L269" s="43" t="e">
        <f>'Текущие концовки'!J175</f>
        <v>#NAME?</v>
      </c>
      <c r="M269" s="37"/>
      <c r="N269" s="37"/>
      <c r="T269" s="22"/>
      <c r="U269" s="22"/>
      <c r="V269" s="22"/>
      <c r="X269" s="17"/>
      <c r="Y269" s="22"/>
      <c r="Z269" s="22"/>
    </row>
    <row r="270" spans="1:14" ht="12.75">
      <c r="A270" s="27"/>
      <c r="B270" s="27"/>
      <c r="C270" s="32"/>
      <c r="D270" s="32"/>
      <c r="E270" s="32"/>
      <c r="F270" s="32"/>
      <c r="G270" s="45"/>
      <c r="H270" s="32"/>
      <c r="I270" s="32"/>
      <c r="J270" s="32"/>
      <c r="K270" s="32"/>
      <c r="L270" s="45"/>
      <c r="M270" s="32"/>
      <c r="N270" s="32"/>
    </row>
    <row r="271" spans="1:26" ht="12.75">
      <c r="A271" s="27"/>
      <c r="B271" s="31" t="s">
        <v>111</v>
      </c>
      <c r="C271" s="32"/>
      <c r="D271" s="32"/>
      <c r="E271" s="32"/>
      <c r="F271" s="35"/>
      <c r="G271" s="59">
        <f>'Базовые концовки'!F177</f>
        <v>2213.58</v>
      </c>
      <c r="H271" s="59">
        <f>'Базовые концовки'!G177</f>
        <v>106.19</v>
      </c>
      <c r="I271" s="37">
        <f>'Базовые концовки'!H177</f>
        <v>0.17</v>
      </c>
      <c r="J271" s="32"/>
      <c r="K271" s="32"/>
      <c r="L271" s="59">
        <f>'Текущие концовки'!F177</f>
        <v>9452.83</v>
      </c>
      <c r="M271" s="59">
        <f>'Текущие концовки'!G177</f>
        <v>1231.85</v>
      </c>
      <c r="N271" s="37">
        <f>'Текущие концовки'!H177</f>
        <v>1.13</v>
      </c>
      <c r="T271" s="53">
        <f>'Текущие концовки'!G177</f>
        <v>1231.85</v>
      </c>
      <c r="U271" s="53">
        <f>'Текущие концовки'!H177</f>
        <v>1.13</v>
      </c>
      <c r="V271" s="53">
        <f>'Текущие концовки'!I177</f>
        <v>0.73</v>
      </c>
      <c r="X271" s="58" t="e">
        <f>'Текущие концовки'!K177</f>
        <v>#NAME?</v>
      </c>
      <c r="Y271" s="53">
        <f>'Текущие концовки'!L177</f>
        <v>8219.85</v>
      </c>
      <c r="Z271" s="53">
        <f>'Текущие концовки'!M177</f>
        <v>0</v>
      </c>
    </row>
    <row r="272" spans="1:26" ht="12.75">
      <c r="A272" s="27"/>
      <c r="B272" s="27"/>
      <c r="C272" s="32"/>
      <c r="D272" s="32"/>
      <c r="E272" s="32"/>
      <c r="F272" s="32"/>
      <c r="G272" s="59"/>
      <c r="H272" s="59"/>
      <c r="I272" s="37">
        <f>'Базовые концовки'!I177</f>
        <v>0.06</v>
      </c>
      <c r="J272" s="32"/>
      <c r="K272" s="32"/>
      <c r="L272" s="59"/>
      <c r="M272" s="59"/>
      <c r="N272" s="37">
        <f>'Текущие концовки'!I177</f>
        <v>0.73</v>
      </c>
      <c r="T272" s="53"/>
      <c r="U272" s="53"/>
      <c r="V272" s="53"/>
      <c r="X272" s="58"/>
      <c r="Y272" s="53"/>
      <c r="Z272" s="53"/>
    </row>
    <row r="273" spans="1:26" ht="12.75" hidden="1">
      <c r="A273" s="27"/>
      <c r="B273" s="31" t="s">
        <v>51</v>
      </c>
      <c r="C273" s="32"/>
      <c r="D273" s="32"/>
      <c r="E273" s="35"/>
      <c r="F273" s="32"/>
      <c r="G273" s="43">
        <f>'Базовые концовки'!F178</f>
        <v>0</v>
      </c>
      <c r="H273" s="43">
        <f>'Базовые концовки'!G178</f>
        <v>0</v>
      </c>
      <c r="I273" s="37">
        <f>'Базовые концовки'!H178</f>
        <v>0</v>
      </c>
      <c r="J273" s="32"/>
      <c r="K273" s="32"/>
      <c r="L273" s="43">
        <f>'Текущие концовки'!F178</f>
        <v>0</v>
      </c>
      <c r="M273" s="43">
        <f>'Текущие концовки'!G178</f>
        <v>0</v>
      </c>
      <c r="N273" s="37">
        <f>'Текущие концовки'!H178</f>
        <v>0</v>
      </c>
      <c r="T273" s="22">
        <f>'Текущие концовки'!G178</f>
        <v>0</v>
      </c>
      <c r="U273" s="22">
        <f>'Текущие концовки'!H178</f>
        <v>0</v>
      </c>
      <c r="V273" s="22">
        <f>'Текущие концовки'!I178</f>
        <v>0</v>
      </c>
      <c r="X273" s="17">
        <f>'Текущие концовки'!K178</f>
        <v>0</v>
      </c>
      <c r="Y273" s="22">
        <f>'Текущие концовки'!L178</f>
        <v>0</v>
      </c>
      <c r="Z273" s="22">
        <f>'Текущие концовки'!M178</f>
        <v>0</v>
      </c>
    </row>
    <row r="274" spans="1:26" ht="12.75" hidden="1">
      <c r="A274" s="27"/>
      <c r="B274" s="31" t="s">
        <v>52</v>
      </c>
      <c r="C274" s="32"/>
      <c r="D274" s="32"/>
      <c r="E274" s="35"/>
      <c r="F274" s="32"/>
      <c r="G274" s="43" t="e">
        <f>'Базовые концовки'!F179</f>
        <v>#NAME?</v>
      </c>
      <c r="H274" s="43"/>
      <c r="I274" s="37"/>
      <c r="J274" s="32"/>
      <c r="K274" s="32"/>
      <c r="L274" s="43" t="e">
        <f>'Текущие концовки'!F179</f>
        <v>#NAME?</v>
      </c>
      <c r="M274" s="43"/>
      <c r="N274" s="37"/>
      <c r="T274" s="22"/>
      <c r="U274" s="22"/>
      <c r="V274" s="22"/>
      <c r="X274" s="17"/>
      <c r="Y274" s="22"/>
      <c r="Z274" s="22"/>
    </row>
    <row r="275" spans="1:26" ht="12.75" hidden="1">
      <c r="A275" s="27"/>
      <c r="B275" s="31" t="s">
        <v>53</v>
      </c>
      <c r="C275" s="32"/>
      <c r="D275" s="32"/>
      <c r="E275" s="35"/>
      <c r="F275" s="32"/>
      <c r="G275" s="43" t="e">
        <f>'Базовые концовки'!F180</f>
        <v>#NAME?</v>
      </c>
      <c r="H275" s="43"/>
      <c r="I275" s="37"/>
      <c r="J275" s="32"/>
      <c r="K275" s="32"/>
      <c r="L275" s="43" t="e">
        <f>'Текущие концовки'!F180</f>
        <v>#NAME?</v>
      </c>
      <c r="M275" s="43"/>
      <c r="N275" s="37"/>
      <c r="T275" s="22"/>
      <c r="U275" s="22"/>
      <c r="V275" s="22"/>
      <c r="X275" s="17"/>
      <c r="Y275" s="22"/>
      <c r="Z275" s="22"/>
    </row>
    <row r="276" spans="1:26" ht="12.75" hidden="1">
      <c r="A276" s="27"/>
      <c r="B276" s="31" t="s">
        <v>54</v>
      </c>
      <c r="C276" s="32"/>
      <c r="D276" s="32"/>
      <c r="E276" s="35"/>
      <c r="F276" s="32"/>
      <c r="G276" s="43" t="e">
        <f>'Базовые концовки'!F181</f>
        <v>#NAME?</v>
      </c>
      <c r="H276" s="43"/>
      <c r="I276" s="37"/>
      <c r="J276" s="32"/>
      <c r="K276" s="32"/>
      <c r="L276" s="43" t="e">
        <f>'Текущие концовки'!F181</f>
        <v>#NAME?</v>
      </c>
      <c r="M276" s="43"/>
      <c r="N276" s="37"/>
      <c r="T276" s="22"/>
      <c r="U276" s="22"/>
      <c r="V276" s="22"/>
      <c r="X276" s="17"/>
      <c r="Y276" s="22"/>
      <c r="Z276" s="22"/>
    </row>
    <row r="277" spans="1:26" ht="12.75" hidden="1">
      <c r="A277" s="27"/>
      <c r="B277" s="31" t="s">
        <v>55</v>
      </c>
      <c r="C277" s="32"/>
      <c r="D277" s="32"/>
      <c r="E277" s="35"/>
      <c r="F277" s="32"/>
      <c r="G277" s="43" t="e">
        <f>'Базовые концовки'!F182</f>
        <v>#NAME?</v>
      </c>
      <c r="H277" s="43"/>
      <c r="I277" s="37"/>
      <c r="J277" s="32"/>
      <c r="K277" s="32"/>
      <c r="L277" s="43" t="e">
        <f>'Текущие концовки'!F182</f>
        <v>#NAME?</v>
      </c>
      <c r="M277" s="43"/>
      <c r="N277" s="37"/>
      <c r="T277" s="22"/>
      <c r="U277" s="22"/>
      <c r="V277" s="22"/>
      <c r="X277" s="17"/>
      <c r="Y277" s="22"/>
      <c r="Z277" s="22"/>
    </row>
    <row r="278" spans="1:26" ht="12.75" hidden="1">
      <c r="A278" s="27"/>
      <c r="B278" s="31" t="s">
        <v>56</v>
      </c>
      <c r="C278" s="32"/>
      <c r="D278" s="32"/>
      <c r="E278" s="35"/>
      <c r="F278" s="32"/>
      <c r="G278" s="43" t="e">
        <f>'Базовые концовки'!F183</f>
        <v>#NAME?</v>
      </c>
      <c r="H278" s="43"/>
      <c r="I278" s="37"/>
      <c r="J278" s="32"/>
      <c r="K278" s="32"/>
      <c r="L278" s="43" t="e">
        <f>'Текущие концовки'!F183</f>
        <v>#NAME?</v>
      </c>
      <c r="M278" s="43"/>
      <c r="N278" s="37"/>
      <c r="T278" s="22"/>
      <c r="U278" s="22"/>
      <c r="V278" s="22"/>
      <c r="X278" s="17"/>
      <c r="Y278" s="22"/>
      <c r="Z278" s="22"/>
    </row>
    <row r="279" spans="1:26" ht="25.5" hidden="1">
      <c r="A279" s="27"/>
      <c r="B279" s="31" t="s">
        <v>57</v>
      </c>
      <c r="C279" s="32"/>
      <c r="D279" s="32"/>
      <c r="E279" s="35"/>
      <c r="F279" s="32"/>
      <c r="G279" s="43" t="e">
        <f>'Базовые концовки'!F184</f>
        <v>#NAME?</v>
      </c>
      <c r="H279" s="43"/>
      <c r="I279" s="37"/>
      <c r="J279" s="32"/>
      <c r="K279" s="32"/>
      <c r="L279" s="43" t="e">
        <f>'Текущие концовки'!F184</f>
        <v>#NAME?</v>
      </c>
      <c r="M279" s="43"/>
      <c r="N279" s="37"/>
      <c r="T279" s="22"/>
      <c r="U279" s="22"/>
      <c r="V279" s="22"/>
      <c r="X279" s="17"/>
      <c r="Y279" s="22"/>
      <c r="Z279" s="22"/>
    </row>
    <row r="280" spans="1:26" ht="12.75" hidden="1">
      <c r="A280" s="27"/>
      <c r="B280" s="31" t="s">
        <v>58</v>
      </c>
      <c r="C280" s="32"/>
      <c r="D280" s="32"/>
      <c r="E280" s="35"/>
      <c r="F280" s="32"/>
      <c r="G280" s="43" t="e">
        <f>'Базовые концовки'!F185</f>
        <v>#NAME?</v>
      </c>
      <c r="H280" s="43"/>
      <c r="I280" s="37"/>
      <c r="J280" s="32"/>
      <c r="K280" s="32"/>
      <c r="L280" s="43" t="e">
        <f>'Текущие концовки'!F185</f>
        <v>#NAME?</v>
      </c>
      <c r="M280" s="43"/>
      <c r="N280" s="37"/>
      <c r="T280" s="22"/>
      <c r="U280" s="22"/>
      <c r="V280" s="22"/>
      <c r="X280" s="17"/>
      <c r="Y280" s="22"/>
      <c r="Z280" s="22"/>
    </row>
    <row r="281" spans="1:26" ht="12.75" hidden="1">
      <c r="A281" s="27"/>
      <c r="B281" s="31" t="s">
        <v>59</v>
      </c>
      <c r="C281" s="32"/>
      <c r="D281" s="32"/>
      <c r="E281" s="35"/>
      <c r="F281" s="32"/>
      <c r="G281" s="43" t="e">
        <f>'Базовые концовки'!F186</f>
        <v>#NAME?</v>
      </c>
      <c r="H281" s="43"/>
      <c r="I281" s="37"/>
      <c r="J281" s="32"/>
      <c r="K281" s="32"/>
      <c r="L281" s="43" t="e">
        <f>'Текущие концовки'!F186</f>
        <v>#NAME?</v>
      </c>
      <c r="M281" s="43"/>
      <c r="N281" s="37"/>
      <c r="T281" s="22"/>
      <c r="U281" s="22"/>
      <c r="V281" s="22"/>
      <c r="X281" s="17"/>
      <c r="Y281" s="22"/>
      <c r="Z281" s="22"/>
    </row>
    <row r="282" spans="1:26" ht="12.75" hidden="1">
      <c r="A282" s="27"/>
      <c r="B282" s="31" t="s">
        <v>60</v>
      </c>
      <c r="C282" s="32"/>
      <c r="D282" s="32"/>
      <c r="E282" s="35"/>
      <c r="F282" s="32"/>
      <c r="G282" s="43" t="e">
        <f>'Базовые концовки'!F187</f>
        <v>#NAME?</v>
      </c>
      <c r="H282" s="43"/>
      <c r="I282" s="37"/>
      <c r="J282" s="32"/>
      <c r="K282" s="32"/>
      <c r="L282" s="43" t="e">
        <f>'Текущие концовки'!F187</f>
        <v>#NAME?</v>
      </c>
      <c r="M282" s="43"/>
      <c r="N282" s="37"/>
      <c r="T282" s="22"/>
      <c r="U282" s="22"/>
      <c r="V282" s="22"/>
      <c r="X282" s="17"/>
      <c r="Y282" s="22"/>
      <c r="Z282" s="22"/>
    </row>
    <row r="283" spans="1:26" ht="12.75">
      <c r="A283" s="27"/>
      <c r="B283" s="31" t="s">
        <v>61</v>
      </c>
      <c r="C283" s="32"/>
      <c r="D283" s="32"/>
      <c r="E283" s="32"/>
      <c r="F283" s="35"/>
      <c r="G283" s="59">
        <f>'Базовые концовки'!F188</f>
        <v>2213.58</v>
      </c>
      <c r="H283" s="59">
        <f>'Базовые концовки'!G188</f>
        <v>106.19</v>
      </c>
      <c r="I283" s="37">
        <f>'Базовые концовки'!H188</f>
        <v>0.17</v>
      </c>
      <c r="J283" s="32"/>
      <c r="K283" s="32"/>
      <c r="L283" s="59">
        <f>'Текущие концовки'!F188</f>
        <v>9452.83</v>
      </c>
      <c r="M283" s="59">
        <f>'Текущие концовки'!G188</f>
        <v>1231.85</v>
      </c>
      <c r="N283" s="37">
        <f>'Текущие концовки'!H188</f>
        <v>1.13</v>
      </c>
      <c r="T283" s="53">
        <f>'Текущие концовки'!G188</f>
        <v>1231.85</v>
      </c>
      <c r="U283" s="53">
        <f>'Текущие концовки'!H188</f>
        <v>1.13</v>
      </c>
      <c r="V283" s="53">
        <f>'Текущие концовки'!I188</f>
        <v>0.73</v>
      </c>
      <c r="X283" s="58" t="e">
        <f>'Текущие концовки'!K188</f>
        <v>#NAME?</v>
      </c>
      <c r="Y283" s="53">
        <f>'Текущие концовки'!L188</f>
        <v>8219.85</v>
      </c>
      <c r="Z283" s="53">
        <f>'Текущие концовки'!M188</f>
        <v>0</v>
      </c>
    </row>
    <row r="284" spans="1:26" ht="12.75">
      <c r="A284" s="27"/>
      <c r="B284" s="27"/>
      <c r="C284" s="32"/>
      <c r="D284" s="32"/>
      <c r="E284" s="32"/>
      <c r="F284" s="32"/>
      <c r="G284" s="59"/>
      <c r="H284" s="59"/>
      <c r="I284" s="37">
        <f>'Базовые концовки'!I188</f>
        <v>0.06</v>
      </c>
      <c r="J284" s="32"/>
      <c r="K284" s="32"/>
      <c r="L284" s="59"/>
      <c r="M284" s="59"/>
      <c r="N284" s="37">
        <f>'Текущие концовки'!I188</f>
        <v>0.73</v>
      </c>
      <c r="T284" s="53"/>
      <c r="U284" s="53"/>
      <c r="V284" s="53"/>
      <c r="X284" s="58"/>
      <c r="Y284" s="53"/>
      <c r="Z284" s="53"/>
    </row>
    <row r="285" spans="1:26" ht="12.75" hidden="1">
      <c r="A285" s="27"/>
      <c r="B285" s="31" t="s">
        <v>62</v>
      </c>
      <c r="C285" s="32"/>
      <c r="D285" s="32"/>
      <c r="E285" s="35"/>
      <c r="F285" s="32"/>
      <c r="G285" s="43"/>
      <c r="H285" s="37"/>
      <c r="I285" s="37"/>
      <c r="J285" s="32"/>
      <c r="K285" s="32"/>
      <c r="L285" s="43"/>
      <c r="M285" s="37"/>
      <c r="N285" s="37"/>
      <c r="T285" s="22"/>
      <c r="U285" s="22"/>
      <c r="V285" s="22"/>
      <c r="X285" s="17"/>
      <c r="Y285" s="22"/>
      <c r="Z285" s="22"/>
    </row>
    <row r="286" spans="1:26" ht="25.5" hidden="1">
      <c r="A286" s="27"/>
      <c r="B286" s="31" t="s">
        <v>63</v>
      </c>
      <c r="C286" s="32"/>
      <c r="D286" s="32"/>
      <c r="E286" s="35"/>
      <c r="F286" s="32"/>
      <c r="G286" s="43">
        <f>'Базовые концовки'!G190</f>
        <v>0</v>
      </c>
      <c r="H286" s="37">
        <f>'Базовые концовки'!G190</f>
        <v>0</v>
      </c>
      <c r="I286" s="37"/>
      <c r="J286" s="32"/>
      <c r="K286" s="32"/>
      <c r="L286" s="43">
        <f>'Текущие концовки'!G190</f>
        <v>0</v>
      </c>
      <c r="M286" s="37">
        <f>'Текущие концовки'!G190</f>
        <v>0</v>
      </c>
      <c r="N286" s="37"/>
      <c r="T286" s="22">
        <f>'Текущие концовки'!G190</f>
        <v>0</v>
      </c>
      <c r="U286" s="22"/>
      <c r="V286" s="22"/>
      <c r="X286" s="17"/>
      <c r="Y286" s="22"/>
      <c r="Z286" s="22"/>
    </row>
    <row r="287" spans="1:26" ht="12.75" hidden="1">
      <c r="A287" s="27"/>
      <c r="B287" s="31" t="s">
        <v>64</v>
      </c>
      <c r="C287" s="32"/>
      <c r="D287" s="32"/>
      <c r="E287" s="35"/>
      <c r="F287" s="32"/>
      <c r="G287" s="43">
        <f>'Базовые концовки'!F191</f>
        <v>0</v>
      </c>
      <c r="H287" s="37"/>
      <c r="I287" s="37"/>
      <c r="J287" s="32"/>
      <c r="K287" s="32"/>
      <c r="L287" s="43">
        <f>'Текущие концовки'!F191</f>
        <v>0</v>
      </c>
      <c r="M287" s="37"/>
      <c r="N287" s="37"/>
      <c r="T287" s="22"/>
      <c r="U287" s="22"/>
      <c r="V287" s="22"/>
      <c r="X287" s="17"/>
      <c r="Y287" s="22"/>
      <c r="Z287" s="22"/>
    </row>
    <row r="288" spans="1:26" ht="14.25" customHeight="1">
      <c r="A288" s="27"/>
      <c r="B288" s="61" t="s">
        <v>65</v>
      </c>
      <c r="C288" s="62"/>
      <c r="D288" s="62"/>
      <c r="E288" s="62"/>
      <c r="F288" s="63"/>
      <c r="G288" s="43" t="e">
        <f>'Базовые концовки'!F192</f>
        <v>#NAME?</v>
      </c>
      <c r="H288" s="37"/>
      <c r="I288" s="37"/>
      <c r="J288" s="32"/>
      <c r="K288" s="32"/>
      <c r="L288" s="43" t="e">
        <f>'Текущие концовки'!F192</f>
        <v>#NAME?</v>
      </c>
      <c r="M288" s="37"/>
      <c r="N288" s="37"/>
      <c r="T288" s="22"/>
      <c r="U288" s="22"/>
      <c r="V288" s="22"/>
      <c r="X288" s="17"/>
      <c r="Y288" s="22"/>
      <c r="Z288" s="22"/>
    </row>
    <row r="289" spans="1:26" ht="25.5" hidden="1">
      <c r="A289" s="27"/>
      <c r="B289" s="31" t="s">
        <v>66</v>
      </c>
      <c r="C289" s="32"/>
      <c r="D289" s="32"/>
      <c r="E289" s="35"/>
      <c r="F289" s="32"/>
      <c r="G289" s="43">
        <f>'Базовые концовки'!F193</f>
        <v>0</v>
      </c>
      <c r="H289" s="37"/>
      <c r="I289" s="37"/>
      <c r="J289" s="32"/>
      <c r="K289" s="32"/>
      <c r="L289" s="43">
        <f>'Текущие концовки'!F193</f>
        <v>0</v>
      </c>
      <c r="M289" s="37"/>
      <c r="N289" s="37"/>
      <c r="T289" s="22"/>
      <c r="U289" s="22"/>
      <c r="V289" s="22"/>
      <c r="X289" s="17"/>
      <c r="Y289" s="22"/>
      <c r="Z289" s="22"/>
    </row>
    <row r="290" spans="1:26" ht="16.5" customHeight="1">
      <c r="A290" s="27"/>
      <c r="B290" s="61" t="s">
        <v>67</v>
      </c>
      <c r="C290" s="62"/>
      <c r="D290" s="62"/>
      <c r="E290" s="62"/>
      <c r="F290" s="63"/>
      <c r="G290" s="43">
        <f>'Базовые концовки'!F194</f>
        <v>90.31</v>
      </c>
      <c r="H290" s="37"/>
      <c r="I290" s="37"/>
      <c r="J290" s="32"/>
      <c r="K290" s="32"/>
      <c r="L290" s="43">
        <f>'Текущие концовки'!F194</f>
        <v>887.46</v>
      </c>
      <c r="M290" s="37"/>
      <c r="N290" s="37"/>
      <c r="T290" s="22"/>
      <c r="U290" s="22"/>
      <c r="V290" s="22"/>
      <c r="X290" s="17"/>
      <c r="Y290" s="22"/>
      <c r="Z290" s="22"/>
    </row>
    <row r="291" spans="1:26" ht="12.75">
      <c r="A291" s="27"/>
      <c r="B291" s="31" t="s">
        <v>68</v>
      </c>
      <c r="C291" s="32"/>
      <c r="D291" s="32"/>
      <c r="E291" s="32"/>
      <c r="F291" s="35"/>
      <c r="G291" s="43">
        <f>'Базовые концовки'!F195</f>
        <v>69.06</v>
      </c>
      <c r="H291" s="37"/>
      <c r="I291" s="37"/>
      <c r="J291" s="32"/>
      <c r="K291" s="32"/>
      <c r="L291" s="43">
        <f>'Текущие концовки'!F195</f>
        <v>640.94</v>
      </c>
      <c r="M291" s="37"/>
      <c r="N291" s="37"/>
      <c r="T291" s="22"/>
      <c r="U291" s="22"/>
      <c r="V291" s="22"/>
      <c r="X291" s="17"/>
      <c r="Y291" s="22"/>
      <c r="Z291" s="22"/>
    </row>
    <row r="292" spans="1:26" ht="12.75" hidden="1">
      <c r="A292" s="27"/>
      <c r="B292" s="31" t="s">
        <v>59</v>
      </c>
      <c r="C292" s="32"/>
      <c r="D292" s="32"/>
      <c r="E292" s="35"/>
      <c r="F292" s="32"/>
      <c r="G292" s="43" t="e">
        <f>'Базовые концовки'!F196</f>
        <v>#NAME?</v>
      </c>
      <c r="H292" s="37"/>
      <c r="I292" s="37"/>
      <c r="J292" s="32"/>
      <c r="K292" s="32"/>
      <c r="L292" s="43" t="e">
        <f>'Текущие концовки'!F196</f>
        <v>#NAME?</v>
      </c>
      <c r="M292" s="37"/>
      <c r="N292" s="37"/>
      <c r="T292" s="22"/>
      <c r="U292" s="22"/>
      <c r="V292" s="22"/>
      <c r="X292" s="17"/>
      <c r="Y292" s="22"/>
      <c r="Z292" s="22"/>
    </row>
    <row r="293" spans="1:26" ht="13.5" customHeight="1">
      <c r="A293" s="27"/>
      <c r="B293" s="61" t="s">
        <v>69</v>
      </c>
      <c r="C293" s="62"/>
      <c r="D293" s="62"/>
      <c r="E293" s="62"/>
      <c r="F293" s="63"/>
      <c r="G293" s="43">
        <f>'Базовые концовки'!F197</f>
        <v>2372.95</v>
      </c>
      <c r="H293" s="37"/>
      <c r="I293" s="37"/>
      <c r="J293" s="32"/>
      <c r="K293" s="32"/>
      <c r="L293" s="43">
        <f>'Текущие концовки'!F197</f>
        <v>10981.23</v>
      </c>
      <c r="M293" s="37"/>
      <c r="N293" s="37"/>
      <c r="T293" s="22"/>
      <c r="U293" s="22"/>
      <c r="V293" s="22"/>
      <c r="X293" s="17"/>
      <c r="Y293" s="22"/>
      <c r="Z293" s="22"/>
    </row>
    <row r="294" spans="1:26" ht="25.5" hidden="1">
      <c r="A294" s="27"/>
      <c r="B294" s="31" t="s">
        <v>70</v>
      </c>
      <c r="C294" s="32"/>
      <c r="D294" s="32"/>
      <c r="E294" s="35"/>
      <c r="F294" s="32"/>
      <c r="G294" s="43">
        <f>'Базовые концовки'!F198</f>
        <v>0</v>
      </c>
      <c r="H294" s="37">
        <f>'Базовые концовки'!G198</f>
        <v>0</v>
      </c>
      <c r="I294" s="37">
        <f>'Базовые концовки'!H198</f>
        <v>0</v>
      </c>
      <c r="J294" s="32"/>
      <c r="K294" s="32"/>
      <c r="L294" s="43">
        <f>'Текущие концовки'!F198</f>
        <v>0</v>
      </c>
      <c r="M294" s="37">
        <f>'Текущие концовки'!G198</f>
        <v>0</v>
      </c>
      <c r="N294" s="37">
        <f>'Текущие концовки'!H198</f>
        <v>0</v>
      </c>
      <c r="T294" s="22">
        <f>'Текущие концовки'!G198</f>
        <v>0</v>
      </c>
      <c r="U294" s="22">
        <f>'Текущие концовки'!H198</f>
        <v>0</v>
      </c>
      <c r="V294" s="22">
        <f>'Текущие концовки'!I198</f>
        <v>0</v>
      </c>
      <c r="X294" s="17">
        <f>'Текущие концовки'!K198</f>
        <v>0</v>
      </c>
      <c r="Y294" s="22">
        <f>'Текущие концовки'!L198</f>
        <v>0</v>
      </c>
      <c r="Z294" s="22">
        <f>'Текущие концовки'!M198</f>
        <v>0</v>
      </c>
    </row>
    <row r="295" spans="1:26" ht="12.75" hidden="1">
      <c r="A295" s="27"/>
      <c r="B295" s="31" t="s">
        <v>62</v>
      </c>
      <c r="C295" s="32"/>
      <c r="D295" s="32"/>
      <c r="E295" s="35"/>
      <c r="F295" s="32"/>
      <c r="G295" s="43"/>
      <c r="H295" s="37"/>
      <c r="I295" s="37"/>
      <c r="J295" s="32"/>
      <c r="K295" s="32"/>
      <c r="L295" s="43"/>
      <c r="M295" s="37"/>
      <c r="N295" s="37"/>
      <c r="T295" s="22"/>
      <c r="U295" s="22"/>
      <c r="V295" s="22"/>
      <c r="X295" s="17"/>
      <c r="Y295" s="22"/>
      <c r="Z295" s="22"/>
    </row>
    <row r="296" spans="1:26" ht="12.75" hidden="1">
      <c r="A296" s="27"/>
      <c r="B296" s="31" t="s">
        <v>71</v>
      </c>
      <c r="C296" s="32"/>
      <c r="D296" s="32"/>
      <c r="E296" s="35"/>
      <c r="F296" s="32"/>
      <c r="G296" s="43" t="e">
        <f>'Базовые концовки'!F200</f>
        <v>#NAME?</v>
      </c>
      <c r="H296" s="37"/>
      <c r="I296" s="37"/>
      <c r="J296" s="32"/>
      <c r="K296" s="32"/>
      <c r="L296" s="43" t="e">
        <f>'Текущие концовки'!F200</f>
        <v>#NAME?</v>
      </c>
      <c r="M296" s="37"/>
      <c r="N296" s="37"/>
      <c r="T296" s="22"/>
      <c r="U296" s="22"/>
      <c r="V296" s="22"/>
      <c r="X296" s="17"/>
      <c r="Y296" s="22"/>
      <c r="Z296" s="22"/>
    </row>
    <row r="297" spans="1:26" ht="25.5" hidden="1">
      <c r="A297" s="27"/>
      <c r="B297" s="31" t="s">
        <v>66</v>
      </c>
      <c r="C297" s="32"/>
      <c r="D297" s="32"/>
      <c r="E297" s="35"/>
      <c r="F297" s="32"/>
      <c r="G297" s="43">
        <f>'Базовые концовки'!F201</f>
        <v>0</v>
      </c>
      <c r="H297" s="37"/>
      <c r="I297" s="37"/>
      <c r="J297" s="32"/>
      <c r="K297" s="32"/>
      <c r="L297" s="43">
        <f>'Текущие концовки'!F201</f>
        <v>0</v>
      </c>
      <c r="M297" s="37"/>
      <c r="N297" s="37"/>
      <c r="T297" s="22"/>
      <c r="U297" s="22"/>
      <c r="V297" s="22"/>
      <c r="X297" s="17"/>
      <c r="Y297" s="22"/>
      <c r="Z297" s="22"/>
    </row>
    <row r="298" spans="1:26" ht="12.75" hidden="1">
      <c r="A298" s="27"/>
      <c r="B298" s="31" t="s">
        <v>72</v>
      </c>
      <c r="C298" s="32"/>
      <c r="D298" s="32"/>
      <c r="E298" s="35"/>
      <c r="F298" s="32"/>
      <c r="G298" s="43">
        <f>'Базовые концовки'!F202</f>
        <v>0</v>
      </c>
      <c r="H298" s="37"/>
      <c r="I298" s="37"/>
      <c r="J298" s="32"/>
      <c r="K298" s="32"/>
      <c r="L298" s="43">
        <f>'Текущие концовки'!F202</f>
        <v>0</v>
      </c>
      <c r="M298" s="37"/>
      <c r="N298" s="37"/>
      <c r="T298" s="22"/>
      <c r="U298" s="22"/>
      <c r="V298" s="22"/>
      <c r="X298" s="17"/>
      <c r="Y298" s="22"/>
      <c r="Z298" s="22"/>
    </row>
    <row r="299" spans="1:26" ht="12.75" hidden="1">
      <c r="A299" s="27"/>
      <c r="B299" s="31" t="s">
        <v>73</v>
      </c>
      <c r="C299" s="32"/>
      <c r="D299" s="32"/>
      <c r="E299" s="35"/>
      <c r="F299" s="32"/>
      <c r="G299" s="43">
        <f>'Базовые концовки'!F203</f>
        <v>0</v>
      </c>
      <c r="H299" s="37"/>
      <c r="I299" s="37"/>
      <c r="J299" s="32"/>
      <c r="K299" s="32"/>
      <c r="L299" s="43">
        <f>'Текущие концовки'!F203</f>
        <v>0</v>
      </c>
      <c r="M299" s="37"/>
      <c r="N299" s="37"/>
      <c r="T299" s="22"/>
      <c r="U299" s="22"/>
      <c r="V299" s="22"/>
      <c r="X299" s="17"/>
      <c r="Y299" s="22"/>
      <c r="Z299" s="22"/>
    </row>
    <row r="300" spans="1:26" ht="25.5" hidden="1">
      <c r="A300" s="27"/>
      <c r="B300" s="31" t="s">
        <v>74</v>
      </c>
      <c r="C300" s="32"/>
      <c r="D300" s="32"/>
      <c r="E300" s="35"/>
      <c r="F300" s="32"/>
      <c r="G300" s="43">
        <f>'Базовые концовки'!F204</f>
        <v>0</v>
      </c>
      <c r="H300" s="37"/>
      <c r="I300" s="37"/>
      <c r="J300" s="32"/>
      <c r="K300" s="32"/>
      <c r="L300" s="43">
        <f>'Текущие концовки'!F204</f>
        <v>0</v>
      </c>
      <c r="M300" s="37"/>
      <c r="N300" s="37"/>
      <c r="T300" s="22"/>
      <c r="U300" s="22"/>
      <c r="V300" s="22"/>
      <c r="X300" s="17"/>
      <c r="Y300" s="22"/>
      <c r="Z300" s="22"/>
    </row>
    <row r="301" spans="1:26" ht="25.5" hidden="1">
      <c r="A301" s="27"/>
      <c r="B301" s="31" t="s">
        <v>75</v>
      </c>
      <c r="C301" s="32"/>
      <c r="D301" s="32"/>
      <c r="E301" s="35"/>
      <c r="F301" s="32"/>
      <c r="G301" s="43">
        <f>'Базовые концовки'!F205</f>
        <v>0</v>
      </c>
      <c r="H301" s="37">
        <f>'Базовые концовки'!G205</f>
        <v>0</v>
      </c>
      <c r="I301" s="37">
        <f>'Базовые концовки'!H205</f>
        <v>0</v>
      </c>
      <c r="J301" s="32"/>
      <c r="K301" s="32"/>
      <c r="L301" s="43">
        <f>'Текущие концовки'!F205</f>
        <v>0</v>
      </c>
      <c r="M301" s="37">
        <f>'Текущие концовки'!G205</f>
        <v>0</v>
      </c>
      <c r="N301" s="37">
        <f>'Текущие концовки'!H205</f>
        <v>0</v>
      </c>
      <c r="T301" s="22">
        <f>'Текущие концовки'!G205</f>
        <v>0</v>
      </c>
      <c r="U301" s="22">
        <f>'Текущие концовки'!H205</f>
        <v>0</v>
      </c>
      <c r="V301" s="22">
        <f>'Текущие концовки'!I205</f>
        <v>0</v>
      </c>
      <c r="X301" s="17">
        <f>'Текущие концовки'!K205</f>
        <v>0</v>
      </c>
      <c r="Y301" s="22">
        <f>'Текущие концовки'!L205</f>
        <v>0</v>
      </c>
      <c r="Z301" s="22">
        <f>'Текущие концовки'!M205</f>
        <v>0</v>
      </c>
    </row>
    <row r="302" spans="1:26" ht="25.5" hidden="1">
      <c r="A302" s="27"/>
      <c r="B302" s="31" t="s">
        <v>66</v>
      </c>
      <c r="C302" s="32"/>
      <c r="D302" s="32"/>
      <c r="E302" s="35"/>
      <c r="F302" s="32"/>
      <c r="G302" s="43">
        <f>'Базовые концовки'!F206</f>
        <v>0</v>
      </c>
      <c r="H302" s="37"/>
      <c r="I302" s="37"/>
      <c r="J302" s="32"/>
      <c r="K302" s="32"/>
      <c r="L302" s="43">
        <f>'Текущие концовки'!F206</f>
        <v>0</v>
      </c>
      <c r="M302" s="37"/>
      <c r="N302" s="37"/>
      <c r="T302" s="22"/>
      <c r="U302" s="22"/>
      <c r="V302" s="22"/>
      <c r="X302" s="17"/>
      <c r="Y302" s="22"/>
      <c r="Z302" s="22"/>
    </row>
    <row r="303" spans="1:26" ht="12.75" hidden="1">
      <c r="A303" s="27"/>
      <c r="B303" s="31" t="s">
        <v>72</v>
      </c>
      <c r="C303" s="32"/>
      <c r="D303" s="32"/>
      <c r="E303" s="35"/>
      <c r="F303" s="32"/>
      <c r="G303" s="43">
        <f>'Базовые концовки'!F207</f>
        <v>0</v>
      </c>
      <c r="H303" s="37"/>
      <c r="I303" s="37"/>
      <c r="J303" s="32"/>
      <c r="K303" s="32"/>
      <c r="L303" s="43">
        <f>'Текущие концовки'!F207</f>
        <v>0</v>
      </c>
      <c r="M303" s="37"/>
      <c r="N303" s="37"/>
      <c r="T303" s="22"/>
      <c r="U303" s="22"/>
      <c r="V303" s="22"/>
      <c r="X303" s="17"/>
      <c r="Y303" s="22"/>
      <c r="Z303" s="22"/>
    </row>
    <row r="304" spans="1:26" ht="12.75" hidden="1">
      <c r="A304" s="27"/>
      <c r="B304" s="31" t="s">
        <v>73</v>
      </c>
      <c r="C304" s="32"/>
      <c r="D304" s="32"/>
      <c r="E304" s="35"/>
      <c r="F304" s="32"/>
      <c r="G304" s="43">
        <f>'Базовые концовки'!F208</f>
        <v>0</v>
      </c>
      <c r="H304" s="37"/>
      <c r="I304" s="37"/>
      <c r="J304" s="32"/>
      <c r="K304" s="32"/>
      <c r="L304" s="43">
        <f>'Текущие концовки'!F208</f>
        <v>0</v>
      </c>
      <c r="M304" s="37"/>
      <c r="N304" s="37"/>
      <c r="T304" s="22"/>
      <c r="U304" s="22"/>
      <c r="V304" s="22"/>
      <c r="X304" s="17"/>
      <c r="Y304" s="22"/>
      <c r="Z304" s="22"/>
    </row>
    <row r="305" spans="1:26" ht="25.5" hidden="1">
      <c r="A305" s="27"/>
      <c r="B305" s="31" t="s">
        <v>76</v>
      </c>
      <c r="C305" s="32"/>
      <c r="D305" s="32"/>
      <c r="E305" s="35"/>
      <c r="F305" s="32"/>
      <c r="G305" s="43">
        <f>'Базовые концовки'!F209</f>
        <v>0</v>
      </c>
      <c r="H305" s="37"/>
      <c r="I305" s="37"/>
      <c r="J305" s="32"/>
      <c r="K305" s="32"/>
      <c r="L305" s="43">
        <f>'Текущие концовки'!F209</f>
        <v>0</v>
      </c>
      <c r="M305" s="37"/>
      <c r="N305" s="37"/>
      <c r="T305" s="22"/>
      <c r="U305" s="22"/>
      <c r="V305" s="22"/>
      <c r="X305" s="17"/>
      <c r="Y305" s="22"/>
      <c r="Z305" s="22"/>
    </row>
    <row r="306" spans="1:26" ht="25.5" hidden="1">
      <c r="A306" s="27"/>
      <c r="B306" s="31" t="s">
        <v>77</v>
      </c>
      <c r="C306" s="32"/>
      <c r="D306" s="32"/>
      <c r="E306" s="35"/>
      <c r="F306" s="32"/>
      <c r="G306" s="43">
        <f>'Базовые концовки'!F210</f>
        <v>0</v>
      </c>
      <c r="H306" s="37">
        <f>'Базовые концовки'!G210</f>
        <v>0</v>
      </c>
      <c r="I306" s="37">
        <f>'Базовые концовки'!H210</f>
        <v>0</v>
      </c>
      <c r="J306" s="32"/>
      <c r="K306" s="32"/>
      <c r="L306" s="43">
        <f>'Текущие концовки'!F210</f>
        <v>0</v>
      </c>
      <c r="M306" s="37">
        <f>'Текущие концовки'!G210</f>
        <v>0</v>
      </c>
      <c r="N306" s="37">
        <f>'Текущие концовки'!H210</f>
        <v>0</v>
      </c>
      <c r="T306" s="22">
        <f>'Текущие концовки'!G210</f>
        <v>0</v>
      </c>
      <c r="U306" s="22">
        <f>'Текущие концовки'!H210</f>
        <v>0</v>
      </c>
      <c r="V306" s="22">
        <f>'Текущие концовки'!I210</f>
        <v>0</v>
      </c>
      <c r="X306" s="17">
        <f>'Текущие концовки'!K210</f>
        <v>0</v>
      </c>
      <c r="Y306" s="22">
        <f>'Текущие концовки'!L210</f>
        <v>0</v>
      </c>
      <c r="Z306" s="22">
        <f>'Текущие концовки'!M210</f>
        <v>0</v>
      </c>
    </row>
    <row r="307" spans="1:26" ht="12.75" hidden="1">
      <c r="A307" s="27"/>
      <c r="B307" s="31" t="s">
        <v>62</v>
      </c>
      <c r="C307" s="32"/>
      <c r="D307" s="32"/>
      <c r="E307" s="35"/>
      <c r="F307" s="32"/>
      <c r="G307" s="43"/>
      <c r="H307" s="37"/>
      <c r="I307" s="37"/>
      <c r="J307" s="32"/>
      <c r="K307" s="32"/>
      <c r="L307" s="43"/>
      <c r="M307" s="37"/>
      <c r="N307" s="37"/>
      <c r="T307" s="22"/>
      <c r="U307" s="22"/>
      <c r="V307" s="22"/>
      <c r="X307" s="17"/>
      <c r="Y307" s="22"/>
      <c r="Z307" s="22"/>
    </row>
    <row r="308" spans="1:26" ht="12.75" hidden="1">
      <c r="A308" s="27"/>
      <c r="B308" s="31" t="s">
        <v>78</v>
      </c>
      <c r="C308" s="32"/>
      <c r="D308" s="32"/>
      <c r="E308" s="35"/>
      <c r="F308" s="32"/>
      <c r="G308" s="43">
        <f>'Базовые концовки'!F212</f>
        <v>0</v>
      </c>
      <c r="H308" s="37"/>
      <c r="I308" s="37"/>
      <c r="J308" s="32"/>
      <c r="K308" s="32"/>
      <c r="L308" s="43">
        <f>'Текущие концовки'!F212</f>
        <v>0</v>
      </c>
      <c r="M308" s="37"/>
      <c r="N308" s="37"/>
      <c r="T308" s="22"/>
      <c r="U308" s="22"/>
      <c r="V308" s="22"/>
      <c r="X308" s="17"/>
      <c r="Y308" s="22"/>
      <c r="Z308" s="22"/>
    </row>
    <row r="309" spans="1:26" ht="25.5" hidden="1">
      <c r="A309" s="27"/>
      <c r="B309" s="31" t="s">
        <v>66</v>
      </c>
      <c r="C309" s="32"/>
      <c r="D309" s="32"/>
      <c r="E309" s="35"/>
      <c r="F309" s="32"/>
      <c r="G309" s="43">
        <f>'Базовые концовки'!F213</f>
        <v>0</v>
      </c>
      <c r="H309" s="37"/>
      <c r="I309" s="37"/>
      <c r="J309" s="32"/>
      <c r="K309" s="32"/>
      <c r="L309" s="43">
        <f>'Текущие концовки'!F213</f>
        <v>0</v>
      </c>
      <c r="M309" s="37"/>
      <c r="N309" s="37"/>
      <c r="T309" s="22"/>
      <c r="U309" s="22"/>
      <c r="V309" s="22"/>
      <c r="X309" s="17"/>
      <c r="Y309" s="22"/>
      <c r="Z309" s="22"/>
    </row>
    <row r="310" spans="1:26" ht="12.75" hidden="1">
      <c r="A310" s="27"/>
      <c r="B310" s="31" t="s">
        <v>72</v>
      </c>
      <c r="C310" s="32"/>
      <c r="D310" s="32"/>
      <c r="E310" s="35"/>
      <c r="F310" s="32"/>
      <c r="G310" s="43">
        <f>'Базовые концовки'!F214</f>
        <v>0</v>
      </c>
      <c r="H310" s="37"/>
      <c r="I310" s="37"/>
      <c r="J310" s="32"/>
      <c r="K310" s="32"/>
      <c r="L310" s="43">
        <f>'Текущие концовки'!F214</f>
        <v>0</v>
      </c>
      <c r="M310" s="37"/>
      <c r="N310" s="37"/>
      <c r="T310" s="22"/>
      <c r="U310" s="22"/>
      <c r="V310" s="22"/>
      <c r="X310" s="17"/>
      <c r="Y310" s="22"/>
      <c r="Z310" s="22"/>
    </row>
    <row r="311" spans="1:26" ht="12.75" hidden="1">
      <c r="A311" s="27"/>
      <c r="B311" s="31" t="s">
        <v>73</v>
      </c>
      <c r="C311" s="32"/>
      <c r="D311" s="32"/>
      <c r="E311" s="35"/>
      <c r="F311" s="32"/>
      <c r="G311" s="43">
        <f>'Базовые концовки'!F215</f>
        <v>0</v>
      </c>
      <c r="H311" s="37"/>
      <c r="I311" s="37"/>
      <c r="J311" s="32"/>
      <c r="K311" s="32"/>
      <c r="L311" s="43">
        <f>'Текущие концовки'!F215</f>
        <v>0</v>
      </c>
      <c r="M311" s="37"/>
      <c r="N311" s="37"/>
      <c r="T311" s="22"/>
      <c r="U311" s="22"/>
      <c r="V311" s="22"/>
      <c r="X311" s="17"/>
      <c r="Y311" s="22"/>
      <c r="Z311" s="22"/>
    </row>
    <row r="312" spans="1:26" ht="12.75" hidden="1">
      <c r="A312" s="27"/>
      <c r="B312" s="31" t="s">
        <v>59</v>
      </c>
      <c r="C312" s="32"/>
      <c r="D312" s="32"/>
      <c r="E312" s="35"/>
      <c r="F312" s="32"/>
      <c r="G312" s="43" t="e">
        <f>'Базовые концовки'!F216</f>
        <v>#NAME?</v>
      </c>
      <c r="H312" s="37"/>
      <c r="I312" s="37"/>
      <c r="J312" s="32"/>
      <c r="K312" s="32"/>
      <c r="L312" s="43" t="e">
        <f>'Текущие концовки'!F216</f>
        <v>#NAME?</v>
      </c>
      <c r="M312" s="37"/>
      <c r="N312" s="37"/>
      <c r="T312" s="22"/>
      <c r="U312" s="22"/>
      <c r="V312" s="22"/>
      <c r="X312" s="17"/>
      <c r="Y312" s="22"/>
      <c r="Z312" s="22"/>
    </row>
    <row r="313" spans="1:26" ht="25.5" hidden="1">
      <c r="A313" s="27"/>
      <c r="B313" s="31" t="s">
        <v>79</v>
      </c>
      <c r="C313" s="32"/>
      <c r="D313" s="32"/>
      <c r="E313" s="35"/>
      <c r="F313" s="32"/>
      <c r="G313" s="43">
        <f>'Базовые концовки'!F217</f>
        <v>0</v>
      </c>
      <c r="H313" s="37"/>
      <c r="I313" s="37"/>
      <c r="J313" s="32"/>
      <c r="K313" s="32"/>
      <c r="L313" s="43">
        <f>'Текущие концовки'!F217</f>
        <v>0</v>
      </c>
      <c r="M313" s="37"/>
      <c r="N313" s="37"/>
      <c r="T313" s="22"/>
      <c r="U313" s="22"/>
      <c r="V313" s="22"/>
      <c r="X313" s="17"/>
      <c r="Y313" s="22"/>
      <c r="Z313" s="22"/>
    </row>
    <row r="314" spans="1:26" ht="12.75" hidden="1">
      <c r="A314" s="27"/>
      <c r="B314" s="31" t="s">
        <v>80</v>
      </c>
      <c r="C314" s="32"/>
      <c r="D314" s="32"/>
      <c r="E314" s="35"/>
      <c r="F314" s="32"/>
      <c r="G314" s="43">
        <f>'Базовые концовки'!F218</f>
        <v>0</v>
      </c>
      <c r="H314" s="37">
        <f>'Базовые концовки'!G218</f>
        <v>0</v>
      </c>
      <c r="I314" s="37">
        <f>'Базовые концовки'!H218</f>
        <v>0</v>
      </c>
      <c r="J314" s="32"/>
      <c r="K314" s="32"/>
      <c r="L314" s="43">
        <f>'Текущие концовки'!F218</f>
        <v>0</v>
      </c>
      <c r="M314" s="37">
        <f>'Текущие концовки'!G218</f>
        <v>0</v>
      </c>
      <c r="N314" s="37">
        <f>'Текущие концовки'!H218</f>
        <v>0</v>
      </c>
      <c r="T314" s="22">
        <f>'Текущие концовки'!G218</f>
        <v>0</v>
      </c>
      <c r="U314" s="22">
        <f>'Текущие концовки'!H218</f>
        <v>0</v>
      </c>
      <c r="V314" s="22">
        <f>'Текущие концовки'!I218</f>
        <v>0</v>
      </c>
      <c r="X314" s="17">
        <f>'Текущие концовки'!K218</f>
        <v>0</v>
      </c>
      <c r="Y314" s="22">
        <f>'Текущие концовки'!L218</f>
        <v>0</v>
      </c>
      <c r="Z314" s="22">
        <f>'Текущие концовки'!M218</f>
        <v>0</v>
      </c>
    </row>
    <row r="315" spans="1:26" ht="25.5" hidden="1">
      <c r="A315" s="27"/>
      <c r="B315" s="31" t="s">
        <v>66</v>
      </c>
      <c r="C315" s="32"/>
      <c r="D315" s="32"/>
      <c r="E315" s="35"/>
      <c r="F315" s="32"/>
      <c r="G315" s="43">
        <f>'Базовые концовки'!F219</f>
        <v>0</v>
      </c>
      <c r="H315" s="37"/>
      <c r="I315" s="37"/>
      <c r="J315" s="32"/>
      <c r="K315" s="32"/>
      <c r="L315" s="43">
        <f>'Текущие концовки'!F219</f>
        <v>0</v>
      </c>
      <c r="M315" s="37"/>
      <c r="N315" s="37"/>
      <c r="T315" s="22"/>
      <c r="U315" s="22"/>
      <c r="V315" s="22"/>
      <c r="X315" s="17"/>
      <c r="Y315" s="22"/>
      <c r="Z315" s="22"/>
    </row>
    <row r="316" spans="1:26" ht="12.75" hidden="1">
      <c r="A316" s="27"/>
      <c r="B316" s="31" t="s">
        <v>72</v>
      </c>
      <c r="C316" s="32"/>
      <c r="D316" s="32"/>
      <c r="E316" s="35"/>
      <c r="F316" s="32"/>
      <c r="G316" s="43">
        <f>'Базовые концовки'!F220</f>
        <v>0</v>
      </c>
      <c r="H316" s="37"/>
      <c r="I316" s="37"/>
      <c r="J316" s="32"/>
      <c r="K316" s="32"/>
      <c r="L316" s="43">
        <f>'Текущие концовки'!F220</f>
        <v>0</v>
      </c>
      <c r="M316" s="37"/>
      <c r="N316" s="37"/>
      <c r="T316" s="22"/>
      <c r="U316" s="22"/>
      <c r="V316" s="22"/>
      <c r="X316" s="17"/>
      <c r="Y316" s="22"/>
      <c r="Z316" s="22"/>
    </row>
    <row r="317" spans="1:26" ht="12.75" hidden="1">
      <c r="A317" s="27"/>
      <c r="B317" s="31" t="s">
        <v>73</v>
      </c>
      <c r="C317" s="32"/>
      <c r="D317" s="32"/>
      <c r="E317" s="35"/>
      <c r="F317" s="32"/>
      <c r="G317" s="43">
        <f>'Базовые концовки'!F221</f>
        <v>0</v>
      </c>
      <c r="H317" s="37"/>
      <c r="I317" s="37"/>
      <c r="J317" s="32"/>
      <c r="K317" s="32"/>
      <c r="L317" s="43">
        <f>'Текущие концовки'!F221</f>
        <v>0</v>
      </c>
      <c r="M317" s="37"/>
      <c r="N317" s="37"/>
      <c r="T317" s="22"/>
      <c r="U317" s="22"/>
      <c r="V317" s="22"/>
      <c r="X317" s="17"/>
      <c r="Y317" s="22"/>
      <c r="Z317" s="22"/>
    </row>
    <row r="318" spans="1:26" ht="25.5" hidden="1">
      <c r="A318" s="27"/>
      <c r="B318" s="31" t="s">
        <v>81</v>
      </c>
      <c r="C318" s="32"/>
      <c r="D318" s="32"/>
      <c r="E318" s="35"/>
      <c r="F318" s="32"/>
      <c r="G318" s="43">
        <f>'Базовые концовки'!F222</f>
        <v>0</v>
      </c>
      <c r="H318" s="37"/>
      <c r="I318" s="37"/>
      <c r="J318" s="32"/>
      <c r="K318" s="32"/>
      <c r="L318" s="43">
        <f>'Текущие концовки'!F222</f>
        <v>0</v>
      </c>
      <c r="M318" s="37"/>
      <c r="N318" s="37"/>
      <c r="T318" s="22"/>
      <c r="U318" s="22"/>
      <c r="V318" s="22"/>
      <c r="X318" s="17"/>
      <c r="Y318" s="22"/>
      <c r="Z318" s="22"/>
    </row>
    <row r="319" spans="1:26" ht="25.5" hidden="1">
      <c r="A319" s="27"/>
      <c r="B319" s="31" t="s">
        <v>82</v>
      </c>
      <c r="C319" s="32"/>
      <c r="D319" s="32"/>
      <c r="E319" s="35"/>
      <c r="F319" s="32"/>
      <c r="G319" s="43">
        <f>'Базовые концовки'!F223</f>
        <v>0</v>
      </c>
      <c r="H319" s="37">
        <f>'Базовые концовки'!G223</f>
        <v>0</v>
      </c>
      <c r="I319" s="37">
        <f>'Базовые концовки'!H223</f>
        <v>0</v>
      </c>
      <c r="J319" s="32"/>
      <c r="K319" s="32"/>
      <c r="L319" s="43">
        <f>'Текущие концовки'!F223</f>
        <v>0</v>
      </c>
      <c r="M319" s="37">
        <f>'Текущие концовки'!G223</f>
        <v>0</v>
      </c>
      <c r="N319" s="37">
        <f>'Текущие концовки'!H223</f>
        <v>0</v>
      </c>
      <c r="T319" s="22">
        <f>'Текущие концовки'!G223</f>
        <v>0</v>
      </c>
      <c r="U319" s="22">
        <f>'Текущие концовки'!H223</f>
        <v>0</v>
      </c>
      <c r="V319" s="22">
        <f>'Текущие концовки'!I223</f>
        <v>0</v>
      </c>
      <c r="X319" s="17">
        <f>'Текущие концовки'!K223</f>
        <v>0</v>
      </c>
      <c r="Y319" s="22">
        <f>'Текущие концовки'!L223</f>
        <v>0</v>
      </c>
      <c r="Z319" s="22">
        <f>'Текущие концовки'!M223</f>
        <v>0</v>
      </c>
    </row>
    <row r="320" spans="1:26" ht="25.5" hidden="1">
      <c r="A320" s="27"/>
      <c r="B320" s="31" t="s">
        <v>66</v>
      </c>
      <c r="C320" s="32"/>
      <c r="D320" s="32"/>
      <c r="E320" s="35"/>
      <c r="F320" s="32"/>
      <c r="G320" s="43">
        <f>'Базовые концовки'!F224</f>
        <v>0</v>
      </c>
      <c r="H320" s="37"/>
      <c r="I320" s="37"/>
      <c r="J320" s="32"/>
      <c r="K320" s="32"/>
      <c r="L320" s="43">
        <f>'Текущие концовки'!F224</f>
        <v>0</v>
      </c>
      <c r="M320" s="37"/>
      <c r="N320" s="37"/>
      <c r="T320" s="22"/>
      <c r="U320" s="22"/>
      <c r="V320" s="22"/>
      <c r="X320" s="17"/>
      <c r="Y320" s="22"/>
      <c r="Z320" s="22"/>
    </row>
    <row r="321" spans="1:26" ht="12.75" hidden="1">
      <c r="A321" s="27"/>
      <c r="B321" s="31" t="s">
        <v>72</v>
      </c>
      <c r="C321" s="32"/>
      <c r="D321" s="32"/>
      <c r="E321" s="35"/>
      <c r="F321" s="32"/>
      <c r="G321" s="43">
        <f>'Базовые концовки'!F225</f>
        <v>0</v>
      </c>
      <c r="H321" s="37"/>
      <c r="I321" s="37"/>
      <c r="J321" s="32"/>
      <c r="K321" s="32"/>
      <c r="L321" s="43">
        <f>'Текущие концовки'!F225</f>
        <v>0</v>
      </c>
      <c r="M321" s="37"/>
      <c r="N321" s="37"/>
      <c r="T321" s="22"/>
      <c r="U321" s="22"/>
      <c r="V321" s="22"/>
      <c r="X321" s="17"/>
      <c r="Y321" s="22"/>
      <c r="Z321" s="22"/>
    </row>
    <row r="322" spans="1:26" ht="12.75" hidden="1">
      <c r="A322" s="27"/>
      <c r="B322" s="31" t="s">
        <v>73</v>
      </c>
      <c r="C322" s="32"/>
      <c r="D322" s="32"/>
      <c r="E322" s="35"/>
      <c r="F322" s="32"/>
      <c r="G322" s="43">
        <f>'Базовые концовки'!F226</f>
        <v>0</v>
      </c>
      <c r="H322" s="37"/>
      <c r="I322" s="37"/>
      <c r="J322" s="32"/>
      <c r="K322" s="32"/>
      <c r="L322" s="43">
        <f>'Текущие концовки'!F226</f>
        <v>0</v>
      </c>
      <c r="M322" s="37"/>
      <c r="N322" s="37"/>
      <c r="T322" s="22"/>
      <c r="U322" s="22"/>
      <c r="V322" s="22"/>
      <c r="X322" s="17"/>
      <c r="Y322" s="22"/>
      <c r="Z322" s="22"/>
    </row>
    <row r="323" spans="1:26" ht="25.5" hidden="1">
      <c r="A323" s="27"/>
      <c r="B323" s="31" t="s">
        <v>83</v>
      </c>
      <c r="C323" s="32"/>
      <c r="D323" s="32"/>
      <c r="E323" s="35"/>
      <c r="F323" s="32"/>
      <c r="G323" s="43">
        <f>'Базовые концовки'!F227</f>
        <v>0</v>
      </c>
      <c r="H323" s="37"/>
      <c r="I323" s="37"/>
      <c r="J323" s="32"/>
      <c r="K323" s="32"/>
      <c r="L323" s="43">
        <f>'Текущие концовки'!F227</f>
        <v>0</v>
      </c>
      <c r="M323" s="37"/>
      <c r="N323" s="37"/>
      <c r="T323" s="22"/>
      <c r="U323" s="22"/>
      <c r="V323" s="22"/>
      <c r="X323" s="17"/>
      <c r="Y323" s="22"/>
      <c r="Z323" s="22"/>
    </row>
    <row r="324" spans="1:26" ht="25.5" hidden="1">
      <c r="A324" s="27"/>
      <c r="B324" s="31" t="s">
        <v>84</v>
      </c>
      <c r="C324" s="32"/>
      <c r="D324" s="32"/>
      <c r="E324" s="35"/>
      <c r="F324" s="32"/>
      <c r="G324" s="43">
        <f>'Базовые концовки'!F228</f>
        <v>0</v>
      </c>
      <c r="H324" s="37">
        <f>'Базовые концовки'!G228</f>
        <v>0</v>
      </c>
      <c r="I324" s="37">
        <f>'Базовые концовки'!H228</f>
        <v>0</v>
      </c>
      <c r="J324" s="32"/>
      <c r="K324" s="32"/>
      <c r="L324" s="43">
        <f>'Текущие концовки'!F228</f>
        <v>0</v>
      </c>
      <c r="M324" s="37">
        <f>'Текущие концовки'!G228</f>
        <v>0</v>
      </c>
      <c r="N324" s="37">
        <f>'Текущие концовки'!H228</f>
        <v>0</v>
      </c>
      <c r="T324" s="22">
        <f>'Текущие концовки'!G228</f>
        <v>0</v>
      </c>
      <c r="U324" s="22">
        <f>'Текущие концовки'!H228</f>
        <v>0</v>
      </c>
      <c r="V324" s="22">
        <f>'Текущие концовки'!I228</f>
        <v>0</v>
      </c>
      <c r="X324" s="17">
        <f>'Текущие концовки'!K228</f>
        <v>0</v>
      </c>
      <c r="Y324" s="22">
        <f>'Текущие концовки'!L228</f>
        <v>0</v>
      </c>
      <c r="Z324" s="22">
        <f>'Текущие концовки'!M228</f>
        <v>0</v>
      </c>
    </row>
    <row r="325" spans="1:26" ht="12.75" hidden="1">
      <c r="A325" s="27"/>
      <c r="B325" s="31" t="s">
        <v>62</v>
      </c>
      <c r="C325" s="32"/>
      <c r="D325" s="32"/>
      <c r="E325" s="35"/>
      <c r="F325" s="32"/>
      <c r="G325" s="43"/>
      <c r="H325" s="37"/>
      <c r="I325" s="37"/>
      <c r="J325" s="32"/>
      <c r="K325" s="32"/>
      <c r="L325" s="43"/>
      <c r="M325" s="37"/>
      <c r="N325" s="37"/>
      <c r="T325" s="22"/>
      <c r="U325" s="22"/>
      <c r="V325" s="22"/>
      <c r="X325" s="17"/>
      <c r="Y325" s="22"/>
      <c r="Z325" s="22"/>
    </row>
    <row r="326" spans="1:26" ht="12.75" hidden="1">
      <c r="A326" s="27"/>
      <c r="B326" s="31" t="s">
        <v>85</v>
      </c>
      <c r="C326" s="32"/>
      <c r="D326" s="32"/>
      <c r="E326" s="35"/>
      <c r="F326" s="32"/>
      <c r="G326" s="43" t="e">
        <f>'Базовые концовки'!F230</f>
        <v>#NAME?</v>
      </c>
      <c r="H326" s="37"/>
      <c r="I326" s="37"/>
      <c r="J326" s="32"/>
      <c r="K326" s="32"/>
      <c r="L326" s="43" t="e">
        <f>'Текущие концовки'!F230</f>
        <v>#NAME?</v>
      </c>
      <c r="M326" s="37"/>
      <c r="N326" s="37"/>
      <c r="T326" s="22"/>
      <c r="U326" s="22"/>
      <c r="V326" s="22"/>
      <c r="X326" s="17"/>
      <c r="Y326" s="22"/>
      <c r="Z326" s="22"/>
    </row>
    <row r="327" spans="1:26" ht="25.5" hidden="1">
      <c r="A327" s="27"/>
      <c r="B327" s="31" t="s">
        <v>66</v>
      </c>
      <c r="C327" s="32"/>
      <c r="D327" s="32"/>
      <c r="E327" s="35"/>
      <c r="F327" s="32"/>
      <c r="G327" s="43">
        <f>'Базовые концовки'!F231</f>
        <v>0</v>
      </c>
      <c r="H327" s="37"/>
      <c r="I327" s="37"/>
      <c r="J327" s="32"/>
      <c r="K327" s="32"/>
      <c r="L327" s="43">
        <f>'Текущие концовки'!F231</f>
        <v>0</v>
      </c>
      <c r="M327" s="37"/>
      <c r="N327" s="37"/>
      <c r="T327" s="22"/>
      <c r="U327" s="22"/>
      <c r="V327" s="22"/>
      <c r="X327" s="17"/>
      <c r="Y327" s="22"/>
      <c r="Z327" s="22"/>
    </row>
    <row r="328" spans="1:26" ht="12.75" hidden="1">
      <c r="A328" s="27"/>
      <c r="B328" s="31" t="s">
        <v>86</v>
      </c>
      <c r="C328" s="32"/>
      <c r="D328" s="32"/>
      <c r="E328" s="35"/>
      <c r="F328" s="32"/>
      <c r="G328" s="43">
        <f>'Базовые концовки'!F232</f>
        <v>0</v>
      </c>
      <c r="H328" s="37"/>
      <c r="I328" s="37"/>
      <c r="J328" s="32"/>
      <c r="K328" s="32"/>
      <c r="L328" s="43">
        <f>'Текущие концовки'!F232</f>
        <v>0</v>
      </c>
      <c r="M328" s="37"/>
      <c r="N328" s="37"/>
      <c r="T328" s="22"/>
      <c r="U328" s="22"/>
      <c r="V328" s="22"/>
      <c r="X328" s="17"/>
      <c r="Y328" s="22"/>
      <c r="Z328" s="22"/>
    </row>
    <row r="329" spans="1:26" ht="12.75" hidden="1">
      <c r="A329" s="27"/>
      <c r="B329" s="31" t="s">
        <v>73</v>
      </c>
      <c r="C329" s="32"/>
      <c r="D329" s="32"/>
      <c r="E329" s="35"/>
      <c r="F329" s="32"/>
      <c r="G329" s="43">
        <f>'Базовые концовки'!F233</f>
        <v>0</v>
      </c>
      <c r="H329" s="37"/>
      <c r="I329" s="37"/>
      <c r="J329" s="32"/>
      <c r="K329" s="32"/>
      <c r="L329" s="43">
        <f>'Текущие концовки'!F233</f>
        <v>0</v>
      </c>
      <c r="M329" s="37"/>
      <c r="N329" s="37"/>
      <c r="T329" s="22"/>
      <c r="U329" s="22"/>
      <c r="V329" s="22"/>
      <c r="X329" s="17"/>
      <c r="Y329" s="22"/>
      <c r="Z329" s="22"/>
    </row>
    <row r="330" spans="1:26" ht="25.5" hidden="1">
      <c r="A330" s="27"/>
      <c r="B330" s="31" t="s">
        <v>87</v>
      </c>
      <c r="C330" s="32"/>
      <c r="D330" s="32"/>
      <c r="E330" s="35"/>
      <c r="F330" s="32"/>
      <c r="G330" s="43">
        <f>'Базовые концовки'!F234</f>
        <v>0</v>
      </c>
      <c r="H330" s="37"/>
      <c r="I330" s="37"/>
      <c r="J330" s="32"/>
      <c r="K330" s="32"/>
      <c r="L330" s="43">
        <f>'Текущие концовки'!F234</f>
        <v>0</v>
      </c>
      <c r="M330" s="37"/>
      <c r="N330" s="37"/>
      <c r="T330" s="22"/>
      <c r="U330" s="22"/>
      <c r="V330" s="22"/>
      <c r="X330" s="17"/>
      <c r="Y330" s="22"/>
      <c r="Z330" s="22"/>
    </row>
    <row r="331" spans="1:26" ht="25.5" hidden="1">
      <c r="A331" s="27"/>
      <c r="B331" s="31" t="s">
        <v>88</v>
      </c>
      <c r="C331" s="32"/>
      <c r="D331" s="32"/>
      <c r="E331" s="35"/>
      <c r="F331" s="32"/>
      <c r="G331" s="43">
        <f>'Базовые концовки'!F235</f>
        <v>0</v>
      </c>
      <c r="H331" s="37">
        <f>'Базовые концовки'!G235</f>
        <v>0</v>
      </c>
      <c r="I331" s="37">
        <f>'Базовые концовки'!H235</f>
        <v>0</v>
      </c>
      <c r="J331" s="32"/>
      <c r="K331" s="32"/>
      <c r="L331" s="43">
        <f>'Текущие концовки'!F235</f>
        <v>0</v>
      </c>
      <c r="M331" s="37">
        <f>'Текущие концовки'!G235</f>
        <v>0</v>
      </c>
      <c r="N331" s="37">
        <f>'Текущие концовки'!H235</f>
        <v>0</v>
      </c>
      <c r="T331" s="22">
        <f>'Текущие концовки'!G235</f>
        <v>0</v>
      </c>
      <c r="U331" s="22">
        <f>'Текущие концовки'!H235</f>
        <v>0</v>
      </c>
      <c r="V331" s="22">
        <f>'Текущие концовки'!I235</f>
        <v>0</v>
      </c>
      <c r="X331" s="17">
        <f>'Текущие концовки'!K235</f>
        <v>0</v>
      </c>
      <c r="Y331" s="22">
        <f>'Текущие концовки'!L235</f>
        <v>0</v>
      </c>
      <c r="Z331" s="22">
        <f>'Текущие концовки'!M235</f>
        <v>0</v>
      </c>
    </row>
    <row r="332" spans="1:26" ht="12.75" hidden="1">
      <c r="A332" s="27"/>
      <c r="B332" s="31" t="s">
        <v>86</v>
      </c>
      <c r="C332" s="32"/>
      <c r="D332" s="32"/>
      <c r="E332" s="35"/>
      <c r="F332" s="32"/>
      <c r="G332" s="43">
        <f>'Базовые концовки'!F236</f>
        <v>0</v>
      </c>
      <c r="H332" s="37"/>
      <c r="I332" s="37"/>
      <c r="J332" s="32"/>
      <c r="K332" s="32"/>
      <c r="L332" s="43">
        <f>'Текущие концовки'!F236</f>
        <v>0</v>
      </c>
      <c r="M332" s="37"/>
      <c r="N332" s="37"/>
      <c r="T332" s="22"/>
      <c r="U332" s="22"/>
      <c r="V332" s="22"/>
      <c r="X332" s="17"/>
      <c r="Y332" s="22"/>
      <c r="Z332" s="22"/>
    </row>
    <row r="333" spans="1:26" ht="12.75" hidden="1">
      <c r="A333" s="27"/>
      <c r="B333" s="31" t="s">
        <v>73</v>
      </c>
      <c r="C333" s="32"/>
      <c r="D333" s="32"/>
      <c r="E333" s="35"/>
      <c r="F333" s="32"/>
      <c r="G333" s="43">
        <f>'Базовые концовки'!F237</f>
        <v>0</v>
      </c>
      <c r="H333" s="37"/>
      <c r="I333" s="37"/>
      <c r="J333" s="32"/>
      <c r="K333" s="32"/>
      <c r="L333" s="43">
        <f>'Текущие концовки'!F237</f>
        <v>0</v>
      </c>
      <c r="M333" s="37"/>
      <c r="N333" s="37"/>
      <c r="T333" s="22"/>
      <c r="U333" s="22"/>
      <c r="V333" s="22"/>
      <c r="X333" s="17"/>
      <c r="Y333" s="22"/>
      <c r="Z333" s="22"/>
    </row>
    <row r="334" spans="1:26" ht="25.5" hidden="1">
      <c r="A334" s="27"/>
      <c r="B334" s="31" t="s">
        <v>89</v>
      </c>
      <c r="C334" s="32"/>
      <c r="D334" s="32"/>
      <c r="E334" s="35"/>
      <c r="F334" s="32"/>
      <c r="G334" s="43">
        <f>'Базовые концовки'!F238</f>
        <v>0</v>
      </c>
      <c r="H334" s="37"/>
      <c r="I334" s="37"/>
      <c r="J334" s="32"/>
      <c r="K334" s="32"/>
      <c r="L334" s="43">
        <f>'Текущие концовки'!F238</f>
        <v>0</v>
      </c>
      <c r="M334" s="37"/>
      <c r="N334" s="37"/>
      <c r="T334" s="22"/>
      <c r="U334" s="22"/>
      <c r="V334" s="22"/>
      <c r="X334" s="17"/>
      <c r="Y334" s="22"/>
      <c r="Z334" s="22"/>
    </row>
    <row r="335" spans="1:26" ht="25.5" hidden="1">
      <c r="A335" s="27"/>
      <c r="B335" s="31" t="s">
        <v>90</v>
      </c>
      <c r="C335" s="32"/>
      <c r="D335" s="32"/>
      <c r="E335" s="35"/>
      <c r="F335" s="32"/>
      <c r="G335" s="43">
        <f>'Базовые концовки'!F239</f>
        <v>0</v>
      </c>
      <c r="H335" s="37">
        <f>'Базовые концовки'!G239</f>
        <v>0</v>
      </c>
      <c r="I335" s="37">
        <f>'Базовые концовки'!H239</f>
        <v>0</v>
      </c>
      <c r="J335" s="32"/>
      <c r="K335" s="32"/>
      <c r="L335" s="43">
        <f>'Текущие концовки'!F239</f>
        <v>0</v>
      </c>
      <c r="M335" s="37">
        <f>'Текущие концовки'!G239</f>
        <v>0</v>
      </c>
      <c r="N335" s="37">
        <f>'Текущие концовки'!H239</f>
        <v>0</v>
      </c>
      <c r="T335" s="22">
        <f>'Текущие концовки'!G239</f>
        <v>0</v>
      </c>
      <c r="U335" s="22">
        <f>'Текущие концовки'!H239</f>
        <v>0</v>
      </c>
      <c r="V335" s="22">
        <f>'Текущие концовки'!I239</f>
        <v>0</v>
      </c>
      <c r="X335" s="17">
        <f>'Текущие концовки'!K239</f>
        <v>0</v>
      </c>
      <c r="Y335" s="22">
        <f>'Текущие концовки'!L239</f>
        <v>0</v>
      </c>
      <c r="Z335" s="22">
        <f>'Текущие концовки'!M239</f>
        <v>0</v>
      </c>
    </row>
    <row r="336" spans="1:26" ht="25.5" hidden="1">
      <c r="A336" s="27"/>
      <c r="B336" s="31" t="s">
        <v>66</v>
      </c>
      <c r="C336" s="32"/>
      <c r="D336" s="32"/>
      <c r="E336" s="35"/>
      <c r="F336" s="32"/>
      <c r="G336" s="43">
        <f>'Базовые концовки'!F240</f>
        <v>0</v>
      </c>
      <c r="H336" s="37"/>
      <c r="I336" s="37"/>
      <c r="J336" s="32"/>
      <c r="K336" s="32"/>
      <c r="L336" s="43">
        <f>'Текущие концовки'!F240</f>
        <v>0</v>
      </c>
      <c r="M336" s="37"/>
      <c r="N336" s="37"/>
      <c r="T336" s="22"/>
      <c r="U336" s="22"/>
      <c r="V336" s="22"/>
      <c r="X336" s="17"/>
      <c r="Y336" s="22"/>
      <c r="Z336" s="22"/>
    </row>
    <row r="337" spans="1:26" ht="12.75" hidden="1">
      <c r="A337" s="27"/>
      <c r="B337" s="31" t="s">
        <v>86</v>
      </c>
      <c r="C337" s="32"/>
      <c r="D337" s="32"/>
      <c r="E337" s="35"/>
      <c r="F337" s="32"/>
      <c r="G337" s="43">
        <f>'Базовые концовки'!F241</f>
        <v>0</v>
      </c>
      <c r="H337" s="37"/>
      <c r="I337" s="37"/>
      <c r="J337" s="32"/>
      <c r="K337" s="32"/>
      <c r="L337" s="43">
        <f>'Текущие концовки'!F241</f>
        <v>0</v>
      </c>
      <c r="M337" s="37"/>
      <c r="N337" s="37"/>
      <c r="T337" s="22"/>
      <c r="U337" s="22"/>
      <c r="V337" s="22"/>
      <c r="X337" s="17"/>
      <c r="Y337" s="22"/>
      <c r="Z337" s="22"/>
    </row>
    <row r="338" spans="1:26" ht="12.75" hidden="1">
      <c r="A338" s="27"/>
      <c r="B338" s="31" t="s">
        <v>73</v>
      </c>
      <c r="C338" s="32"/>
      <c r="D338" s="32"/>
      <c r="E338" s="35"/>
      <c r="F338" s="32"/>
      <c r="G338" s="43">
        <f>'Базовые концовки'!F242</f>
        <v>0</v>
      </c>
      <c r="H338" s="37"/>
      <c r="I338" s="37"/>
      <c r="J338" s="32"/>
      <c r="K338" s="32"/>
      <c r="L338" s="43">
        <f>'Текущие концовки'!F242</f>
        <v>0</v>
      </c>
      <c r="M338" s="37"/>
      <c r="N338" s="37"/>
      <c r="T338" s="22"/>
      <c r="U338" s="22"/>
      <c r="V338" s="22"/>
      <c r="X338" s="17"/>
      <c r="Y338" s="22"/>
      <c r="Z338" s="22"/>
    </row>
    <row r="339" spans="1:26" ht="25.5" hidden="1">
      <c r="A339" s="27"/>
      <c r="B339" s="31" t="s">
        <v>91</v>
      </c>
      <c r="C339" s="32"/>
      <c r="D339" s="32"/>
      <c r="E339" s="35"/>
      <c r="F339" s="32"/>
      <c r="G339" s="43">
        <f>'Базовые концовки'!F243</f>
        <v>0</v>
      </c>
      <c r="H339" s="37"/>
      <c r="I339" s="37"/>
      <c r="J339" s="32"/>
      <c r="K339" s="32"/>
      <c r="L339" s="43">
        <f>'Текущие концовки'!F243</f>
        <v>0</v>
      </c>
      <c r="M339" s="37"/>
      <c r="N339" s="37"/>
      <c r="T339" s="22"/>
      <c r="U339" s="22"/>
      <c r="V339" s="22"/>
      <c r="X339" s="17"/>
      <c r="Y339" s="22"/>
      <c r="Z339" s="22"/>
    </row>
    <row r="340" spans="1:26" ht="25.5" hidden="1">
      <c r="A340" s="27"/>
      <c r="B340" s="31" t="s">
        <v>92</v>
      </c>
      <c r="C340" s="32"/>
      <c r="D340" s="32"/>
      <c r="E340" s="35"/>
      <c r="F340" s="32"/>
      <c r="G340" s="43">
        <f>'Базовые концовки'!F244</f>
        <v>0</v>
      </c>
      <c r="H340" s="37">
        <f>'Базовые концовки'!G244</f>
        <v>0</v>
      </c>
      <c r="I340" s="37">
        <f>'Базовые концовки'!H244</f>
        <v>0</v>
      </c>
      <c r="J340" s="32"/>
      <c r="K340" s="32"/>
      <c r="L340" s="43">
        <f>'Текущие концовки'!F244</f>
        <v>0</v>
      </c>
      <c r="M340" s="37">
        <f>'Текущие концовки'!G244</f>
        <v>0</v>
      </c>
      <c r="N340" s="37">
        <f>'Текущие концовки'!H244</f>
        <v>0</v>
      </c>
      <c r="T340" s="22">
        <f>'Текущие концовки'!G244</f>
        <v>0</v>
      </c>
      <c r="U340" s="22">
        <f>'Текущие концовки'!H244</f>
        <v>0</v>
      </c>
      <c r="V340" s="22">
        <f>'Текущие концовки'!I244</f>
        <v>0</v>
      </c>
      <c r="X340" s="17">
        <f>'Текущие концовки'!K244</f>
        <v>0</v>
      </c>
      <c r="Y340" s="22">
        <f>'Текущие концовки'!L244</f>
        <v>0</v>
      </c>
      <c r="Z340" s="22">
        <f>'Текущие концовки'!M244</f>
        <v>0</v>
      </c>
    </row>
    <row r="341" spans="1:26" ht="25.5" hidden="1">
      <c r="A341" s="27"/>
      <c r="B341" s="31" t="s">
        <v>66</v>
      </c>
      <c r="C341" s="32"/>
      <c r="D341" s="32"/>
      <c r="E341" s="35"/>
      <c r="F341" s="32"/>
      <c r="G341" s="43">
        <f>'Базовые концовки'!F245</f>
        <v>0</v>
      </c>
      <c r="H341" s="37"/>
      <c r="I341" s="37"/>
      <c r="J341" s="32"/>
      <c r="K341" s="32"/>
      <c r="L341" s="43">
        <f>'Текущие концовки'!F245</f>
        <v>0</v>
      </c>
      <c r="M341" s="37"/>
      <c r="N341" s="37"/>
      <c r="T341" s="22"/>
      <c r="U341" s="22"/>
      <c r="V341" s="22"/>
      <c r="X341" s="17"/>
      <c r="Y341" s="22"/>
      <c r="Z341" s="22"/>
    </row>
    <row r="342" spans="1:26" ht="12.75">
      <c r="A342" s="27"/>
      <c r="B342" s="31" t="s">
        <v>112</v>
      </c>
      <c r="C342" s="32"/>
      <c r="D342" s="32"/>
      <c r="E342" s="32"/>
      <c r="F342" s="35"/>
      <c r="G342" s="43" t="e">
        <f>'Базовые концовки'!F246</f>
        <v>#NAME?</v>
      </c>
      <c r="H342" s="37">
        <f>'Базовые концовки'!G246</f>
        <v>0</v>
      </c>
      <c r="I342" s="37">
        <f>'Базовые концовки'!H246</f>
        <v>0</v>
      </c>
      <c r="J342" s="32"/>
      <c r="K342" s="32"/>
      <c r="L342" s="43" t="e">
        <f>'Текущие концовки'!F246</f>
        <v>#NAME?</v>
      </c>
      <c r="M342" s="37">
        <f>'Текущие концовки'!G246</f>
        <v>0</v>
      </c>
      <c r="N342" s="37">
        <f>'Текущие концовки'!H246</f>
        <v>0</v>
      </c>
      <c r="T342" s="22">
        <f>'Текущие концовки'!G246</f>
        <v>0</v>
      </c>
      <c r="U342" s="22">
        <f>'Текущие концовки'!H246</f>
        <v>0</v>
      </c>
      <c r="V342" s="22">
        <f>'Текущие концовки'!I246</f>
        <v>0</v>
      </c>
      <c r="X342" s="17">
        <f>'Текущие концовки'!K246</f>
        <v>0</v>
      </c>
      <c r="Y342" s="22">
        <f>'Текущие концовки'!L246</f>
        <v>0</v>
      </c>
      <c r="Z342" s="22">
        <f>'Текущие концовки'!M246</f>
        <v>0</v>
      </c>
    </row>
    <row r="343" spans="1:26" ht="25.5" hidden="1">
      <c r="A343" s="27"/>
      <c r="B343" s="31" t="s">
        <v>94</v>
      </c>
      <c r="C343" s="32"/>
      <c r="D343" s="32"/>
      <c r="E343" s="35"/>
      <c r="F343" s="32"/>
      <c r="G343" s="43">
        <f>'Базовые концовки'!F247</f>
        <v>0</v>
      </c>
      <c r="H343" s="37"/>
      <c r="I343" s="37"/>
      <c r="J343" s="32"/>
      <c r="K343" s="32"/>
      <c r="L343" s="43">
        <f>'Текущие концовки'!F247</f>
        <v>0</v>
      </c>
      <c r="M343" s="37"/>
      <c r="N343" s="37"/>
      <c r="T343" s="22"/>
      <c r="U343" s="22"/>
      <c r="V343" s="22"/>
      <c r="X343" s="17"/>
      <c r="Y343" s="22"/>
      <c r="Z343" s="22"/>
    </row>
    <row r="344" spans="1:26" ht="12.75">
      <c r="A344" s="27"/>
      <c r="B344" s="31" t="s">
        <v>95</v>
      </c>
      <c r="C344" s="32"/>
      <c r="D344" s="32"/>
      <c r="E344" s="32"/>
      <c r="F344" s="35"/>
      <c r="G344" s="43">
        <f>'Базовые концовки'!F248</f>
        <v>90.31</v>
      </c>
      <c r="H344" s="37"/>
      <c r="I344" s="37"/>
      <c r="J344" s="32"/>
      <c r="K344" s="32"/>
      <c r="L344" s="43">
        <f>'Текущие концовки'!F248</f>
        <v>887.46</v>
      </c>
      <c r="M344" s="37"/>
      <c r="N344" s="37"/>
      <c r="T344" s="22"/>
      <c r="U344" s="22"/>
      <c r="V344" s="22"/>
      <c r="X344" s="17"/>
      <c r="Y344" s="22"/>
      <c r="Z344" s="22"/>
    </row>
    <row r="345" spans="1:26" ht="12.75">
      <c r="A345" s="27"/>
      <c r="B345" s="31" t="s">
        <v>96</v>
      </c>
      <c r="C345" s="32"/>
      <c r="D345" s="32"/>
      <c r="E345" s="32"/>
      <c r="F345" s="35"/>
      <c r="G345" s="43">
        <f>'Базовые концовки'!F249</f>
        <v>69.06</v>
      </c>
      <c r="H345" s="37"/>
      <c r="I345" s="37"/>
      <c r="J345" s="32"/>
      <c r="K345" s="32"/>
      <c r="L345" s="43">
        <f>'Текущие концовки'!F249</f>
        <v>640.94</v>
      </c>
      <c r="M345" s="37"/>
      <c r="N345" s="37"/>
      <c r="T345" s="22"/>
      <c r="U345" s="22"/>
      <c r="V345" s="22"/>
      <c r="X345" s="17"/>
      <c r="Y345" s="22"/>
      <c r="Z345" s="22"/>
    </row>
    <row r="346" spans="2:26" ht="25.5" hidden="1">
      <c r="B346" s="20" t="s">
        <v>97</v>
      </c>
      <c r="E346" s="39"/>
      <c r="G346" s="40">
        <f>'Базовые концовки'!F250</f>
        <v>0</v>
      </c>
      <c r="H346" s="40"/>
      <c r="I346" s="40"/>
      <c r="L346" s="46">
        <f>'Текущие концовки'!F250</f>
        <v>0</v>
      </c>
      <c r="M346" s="40"/>
      <c r="N346" s="40"/>
      <c r="T346" s="22"/>
      <c r="U346" s="22"/>
      <c r="V346" s="22"/>
      <c r="X346" s="17"/>
      <c r="Y346" s="22">
        <f>'Текущие концовки'!L250</f>
        <v>0</v>
      </c>
      <c r="Z346" s="22"/>
    </row>
    <row r="347" spans="2:26" ht="12.75" hidden="1">
      <c r="B347" s="20" t="s">
        <v>98</v>
      </c>
      <c r="E347" s="39"/>
      <c r="G347" s="40">
        <f>'Базовые концовки'!F251</f>
        <v>0</v>
      </c>
      <c r="H347" s="40"/>
      <c r="I347" s="40"/>
      <c r="L347" s="46">
        <f>'Текущие концовки'!F251</f>
        <v>0</v>
      </c>
      <c r="M347" s="40"/>
      <c r="N347" s="40"/>
      <c r="T347" s="22"/>
      <c r="U347" s="22"/>
      <c r="V347" s="22"/>
      <c r="X347" s="17"/>
      <c r="Y347" s="22">
        <f>'Текущие концовки'!L251</f>
        <v>0</v>
      </c>
      <c r="Z347" s="22"/>
    </row>
    <row r="348" spans="2:26" ht="12.75" hidden="1">
      <c r="B348" s="20" t="s">
        <v>99</v>
      </c>
      <c r="F348" s="39"/>
      <c r="G348" s="40">
        <f>'Базовые концовки'!F252</f>
        <v>106.19</v>
      </c>
      <c r="H348" s="40"/>
      <c r="I348" s="40"/>
      <c r="L348" s="46">
        <f>'Текущие концовки'!F252</f>
        <v>1231.85</v>
      </c>
      <c r="M348" s="40"/>
      <c r="N348" s="40"/>
      <c r="T348" s="22"/>
      <c r="U348" s="22"/>
      <c r="V348" s="22"/>
      <c r="X348" s="17"/>
      <c r="Y348" s="22"/>
      <c r="Z348" s="22"/>
    </row>
    <row r="349" spans="2:26" ht="12.75" hidden="1">
      <c r="B349" s="20" t="s">
        <v>100</v>
      </c>
      <c r="F349" s="39"/>
      <c r="G349" s="40">
        <f>'Базовые концовки'!F253</f>
        <v>0.06</v>
      </c>
      <c r="H349" s="40"/>
      <c r="I349" s="40"/>
      <c r="L349" s="46">
        <f>'Текущие концовки'!F253</f>
        <v>0.73</v>
      </c>
      <c r="M349" s="40"/>
      <c r="N349" s="40"/>
      <c r="T349" s="22"/>
      <c r="U349" s="22"/>
      <c r="V349" s="22"/>
      <c r="X349" s="17"/>
      <c r="Y349" s="22"/>
      <c r="Z349" s="22"/>
    </row>
    <row r="350" spans="2:26" ht="12.75" hidden="1">
      <c r="B350" s="20" t="s">
        <v>101</v>
      </c>
      <c r="F350" s="39"/>
      <c r="G350" s="40">
        <f>'Базовые концовки'!F254</f>
        <v>106.25</v>
      </c>
      <c r="H350" s="40"/>
      <c r="I350" s="40"/>
      <c r="L350" s="46">
        <f>'Текущие концовки'!F254</f>
        <v>1232.58</v>
      </c>
      <c r="M350" s="40"/>
      <c r="N350" s="40"/>
      <c r="T350" s="22"/>
      <c r="U350" s="22"/>
      <c r="V350" s="22"/>
      <c r="X350" s="17"/>
      <c r="Y350" s="22"/>
      <c r="Z350" s="22"/>
    </row>
    <row r="351" spans="2:26" ht="12.75" hidden="1">
      <c r="B351" s="20" t="s">
        <v>102</v>
      </c>
      <c r="F351" s="39"/>
      <c r="G351" s="41" t="e">
        <f>'Базовые концовки'!J255</f>
        <v>#NAME?</v>
      </c>
      <c r="H351" s="40"/>
      <c r="I351" s="40"/>
      <c r="L351" s="46" t="e">
        <f>'Текущие концовки'!J255</f>
        <v>#NAME?</v>
      </c>
      <c r="M351" s="40"/>
      <c r="N351" s="40"/>
      <c r="T351" s="22"/>
      <c r="U351" s="22"/>
      <c r="V351" s="22"/>
      <c r="X351" s="17"/>
      <c r="Y351" s="22"/>
      <c r="Z351" s="22"/>
    </row>
    <row r="352" spans="2:26" ht="12.75" hidden="1">
      <c r="B352" s="20" t="s">
        <v>103</v>
      </c>
      <c r="F352" s="39"/>
      <c r="G352" s="41" t="e">
        <f>'Базовые концовки'!J256</f>
        <v>#NAME?</v>
      </c>
      <c r="H352" s="40"/>
      <c r="I352" s="40"/>
      <c r="L352" s="46" t="e">
        <f>'Текущие концовки'!J256</f>
        <v>#NAME?</v>
      </c>
      <c r="M352" s="40"/>
      <c r="N352" s="40"/>
      <c r="T352" s="22"/>
      <c r="U352" s="22"/>
      <c r="V352" s="22"/>
      <c r="X352" s="17"/>
      <c r="Y352" s="22"/>
      <c r="Z352" s="22"/>
    </row>
    <row r="353" spans="2:26" ht="12.75" hidden="1">
      <c r="B353" s="20" t="s">
        <v>104</v>
      </c>
      <c r="F353" s="39"/>
      <c r="G353" s="41" t="e">
        <f>'Базовые концовки'!J257</f>
        <v>#NAME?</v>
      </c>
      <c r="H353" s="40"/>
      <c r="I353" s="40"/>
      <c r="L353" s="46" t="e">
        <f>'Текущие концовки'!J257</f>
        <v>#NAME?</v>
      </c>
      <c r="M353" s="40"/>
      <c r="N353" s="40"/>
      <c r="T353" s="22"/>
      <c r="U353" s="22"/>
      <c r="V353" s="22"/>
      <c r="X353" s="17"/>
      <c r="Y353" s="22"/>
      <c r="Z353" s="22"/>
    </row>
    <row r="354" spans="1:18" ht="12.75">
      <c r="A354" s="27"/>
      <c r="B354" s="50" t="s">
        <v>314</v>
      </c>
      <c r="C354" s="51"/>
      <c r="D354" s="51"/>
      <c r="E354" s="51"/>
      <c r="F354" s="52"/>
      <c r="G354" s="37"/>
      <c r="H354" s="37"/>
      <c r="I354" s="32"/>
      <c r="J354" s="38"/>
      <c r="K354" s="32"/>
      <c r="L354" s="47" t="e">
        <f>L342*0.18</f>
        <v>#NAME?</v>
      </c>
      <c r="M354" s="32"/>
      <c r="N354" s="37"/>
      <c r="R354" s="22"/>
    </row>
    <row r="355" spans="1:18" ht="12.75">
      <c r="A355" s="27"/>
      <c r="B355" s="50" t="s">
        <v>315</v>
      </c>
      <c r="C355" s="51"/>
      <c r="D355" s="51"/>
      <c r="E355" s="51"/>
      <c r="F355" s="52"/>
      <c r="G355" s="37"/>
      <c r="H355" s="37"/>
      <c r="I355" s="32"/>
      <c r="J355" s="38"/>
      <c r="K355" s="32"/>
      <c r="L355" s="47" t="e">
        <f>L342+L354</f>
        <v>#NAME?</v>
      </c>
      <c r="M355" s="32"/>
      <c r="N355" s="37"/>
      <c r="R355" s="22"/>
    </row>
    <row r="357" spans="1:9" ht="12.75">
      <c r="A357" s="48" t="s">
        <v>312</v>
      </c>
      <c r="B357" s="48"/>
      <c r="C357" s="48"/>
      <c r="D357" s="48"/>
      <c r="E357" s="48"/>
      <c r="F357" s="48"/>
      <c r="G357" s="48"/>
      <c r="H357" s="48"/>
      <c r="I357" s="48"/>
    </row>
    <row r="358" spans="1:11" ht="12.75">
      <c r="A358" s="49" t="s">
        <v>113</v>
      </c>
      <c r="B358" s="49"/>
      <c r="C358" s="49"/>
      <c r="D358" s="49"/>
      <c r="E358" s="49"/>
      <c r="F358" s="49"/>
      <c r="G358" s="49"/>
      <c r="H358" s="49"/>
      <c r="I358" s="49"/>
      <c r="J358" s="49"/>
      <c r="K358" s="49"/>
    </row>
    <row r="360" spans="1:9" ht="12.75">
      <c r="A360" s="48" t="s">
        <v>313</v>
      </c>
      <c r="B360" s="48"/>
      <c r="C360" s="48"/>
      <c r="D360" s="48"/>
      <c r="E360" s="48"/>
      <c r="F360" s="48"/>
      <c r="G360" s="48"/>
      <c r="H360" s="48"/>
      <c r="I360" s="48"/>
    </row>
    <row r="361" spans="1:11" ht="12.75">
      <c r="A361" s="49" t="s">
        <v>113</v>
      </c>
      <c r="B361" s="49"/>
      <c r="C361" s="49"/>
      <c r="D361" s="49"/>
      <c r="E361" s="49"/>
      <c r="F361" s="49"/>
      <c r="G361" s="49"/>
      <c r="H361" s="49"/>
      <c r="I361" s="49"/>
      <c r="J361" s="49"/>
      <c r="K361" s="49"/>
    </row>
  </sheetData>
  <sheetProtection/>
  <mergeCells count="84">
    <mergeCell ref="C10:C12"/>
    <mergeCell ref="D10:F10"/>
    <mergeCell ref="J10:K10"/>
    <mergeCell ref="L10:N10"/>
    <mergeCell ref="D11:D12"/>
    <mergeCell ref="G11:G12"/>
    <mergeCell ref="L11:L12"/>
    <mergeCell ref="G10:I10"/>
    <mergeCell ref="G283:G284"/>
    <mergeCell ref="H283:H284"/>
    <mergeCell ref="B71:F71"/>
    <mergeCell ref="A1:H1"/>
    <mergeCell ref="A2:B2"/>
    <mergeCell ref="A4:N4"/>
    <mergeCell ref="A5:N5"/>
    <mergeCell ref="A9:C9"/>
    <mergeCell ref="A10:A12"/>
    <mergeCell ref="B10:B12"/>
    <mergeCell ref="B288:F288"/>
    <mergeCell ref="B290:F290"/>
    <mergeCell ref="Y283:Y284"/>
    <mergeCell ref="Z283:Z284"/>
    <mergeCell ref="L283:L284"/>
    <mergeCell ref="M283:M284"/>
    <mergeCell ref="T283:T284"/>
    <mergeCell ref="U283:U284"/>
    <mergeCell ref="V283:V284"/>
    <mergeCell ref="X283:X284"/>
    <mergeCell ref="T271:T272"/>
    <mergeCell ref="U271:U272"/>
    <mergeCell ref="V271:V272"/>
    <mergeCell ref="X271:X272"/>
    <mergeCell ref="L6:M6"/>
    <mergeCell ref="L7:M7"/>
    <mergeCell ref="L8:M8"/>
    <mergeCell ref="L9:M9"/>
    <mergeCell ref="V66:V67"/>
    <mergeCell ref="X66:X67"/>
    <mergeCell ref="Y271:Y272"/>
    <mergeCell ref="Z271:Z272"/>
    <mergeCell ref="B155:B156"/>
    <mergeCell ref="B172:B173"/>
    <mergeCell ref="G271:G272"/>
    <mergeCell ref="L271:L272"/>
    <mergeCell ref="H271:H272"/>
    <mergeCell ref="M271:M272"/>
    <mergeCell ref="B204:F204"/>
    <mergeCell ref="B209:F209"/>
    <mergeCell ref="Y66:Y67"/>
    <mergeCell ref="Z66:Z67"/>
    <mergeCell ref="B137:N137"/>
    <mergeCell ref="B138:B139"/>
    <mergeCell ref="G66:G67"/>
    <mergeCell ref="L66:L67"/>
    <mergeCell ref="H66:H67"/>
    <mergeCell ref="M66:M67"/>
    <mergeCell ref="B73:F73"/>
    <mergeCell ref="B76:F76"/>
    <mergeCell ref="B14:N14"/>
    <mergeCell ref="J15:N15"/>
    <mergeCell ref="B293:F293"/>
    <mergeCell ref="T66:T67"/>
    <mergeCell ref="U66:U67"/>
    <mergeCell ref="T54:T55"/>
    <mergeCell ref="U54:U55"/>
    <mergeCell ref="B36:B37"/>
    <mergeCell ref="G54:G55"/>
    <mergeCell ref="L54:L55"/>
    <mergeCell ref="Y54:Y55"/>
    <mergeCell ref="Z54:Z55"/>
    <mergeCell ref="J16:N16"/>
    <mergeCell ref="B17:B18"/>
    <mergeCell ref="J34:N34"/>
    <mergeCell ref="J35:N35"/>
    <mergeCell ref="V54:V55"/>
    <mergeCell ref="X54:X55"/>
    <mergeCell ref="M54:M55"/>
    <mergeCell ref="H54:H55"/>
    <mergeCell ref="A360:I360"/>
    <mergeCell ref="A361:K361"/>
    <mergeCell ref="A357:I357"/>
    <mergeCell ref="A358:K358"/>
    <mergeCell ref="B354:F354"/>
    <mergeCell ref="B355:F355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E16"/>
  <sheetViews>
    <sheetView zoomScalePageLayoutView="0" workbookViewId="0" topLeftCell="A1">
      <selection activeCell="F14" sqref="F14"/>
    </sheetView>
  </sheetViews>
  <sheetFormatPr defaultColWidth="9.140625" defaultRowHeight="10.5"/>
  <cols>
    <col min="1" max="1" width="5.7109375" style="4" customWidth="1"/>
    <col min="2" max="16384" width="9.140625" style="3" customWidth="1"/>
  </cols>
  <sheetData>
    <row r="1" spans="1:31" s="5" customFormat="1" ht="10.5">
      <c r="A1" s="2"/>
      <c r="B1" s="5" t="s">
        <v>114</v>
      </c>
      <c r="C1" s="5" t="s">
        <v>115</v>
      </c>
      <c r="D1" s="5" t="s">
        <v>116</v>
      </c>
      <c r="E1" s="5" t="s">
        <v>117</v>
      </c>
      <c r="F1" s="5" t="s">
        <v>118</v>
      </c>
      <c r="G1" s="5" t="s">
        <v>119</v>
      </c>
      <c r="H1" s="5" t="s">
        <v>120</v>
      </c>
      <c r="I1" s="5" t="s">
        <v>121</v>
      </c>
      <c r="J1" s="5" t="s">
        <v>122</v>
      </c>
      <c r="K1" s="5" t="s">
        <v>123</v>
      </c>
      <c r="L1" s="5" t="s">
        <v>124</v>
      </c>
      <c r="M1" s="5" t="s">
        <v>125</v>
      </c>
      <c r="N1" s="5" t="s">
        <v>126</v>
      </c>
      <c r="O1" s="5" t="s">
        <v>127</v>
      </c>
      <c r="P1" s="5" t="s">
        <v>128</v>
      </c>
      <c r="Q1" s="5" t="s">
        <v>129</v>
      </c>
      <c r="R1" s="5" t="s">
        <v>130</v>
      </c>
      <c r="S1" s="5" t="s">
        <v>131</v>
      </c>
      <c r="T1" s="5" t="s">
        <v>132</v>
      </c>
      <c r="U1" s="5" t="s">
        <v>133</v>
      </c>
      <c r="V1" s="5" t="s">
        <v>134</v>
      </c>
      <c r="X1" s="5" t="s">
        <v>135</v>
      </c>
      <c r="Y1" s="5" t="s">
        <v>136</v>
      </c>
      <c r="Z1" s="5" t="s">
        <v>137</v>
      </c>
      <c r="AA1" s="5" t="s">
        <v>138</v>
      </c>
      <c r="AB1" s="5" t="s">
        <v>139</v>
      </c>
      <c r="AC1" s="5" t="s">
        <v>140</v>
      </c>
      <c r="AD1" s="5" t="s">
        <v>141</v>
      </c>
      <c r="AE1" s="5" t="s">
        <v>142</v>
      </c>
    </row>
    <row r="2" spans="1:14" ht="10.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0.5">
      <c r="A3" s="6"/>
      <c r="B3" s="80" t="s">
        <v>143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0.5">
      <c r="A4" s="6"/>
      <c r="B4" s="80" t="s">
        <v>144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10.5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7" spans="2:14" ht="10.5">
      <c r="B7" s="77" t="s">
        <v>19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2:14" ht="10.5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31" ht="10.5">
      <c r="A9" s="3" t="str">
        <f>'Форма 4т'!A17</f>
        <v>1.</v>
      </c>
      <c r="B9" s="3">
        <f>ROUND(C9+D9+F9,2)</f>
        <v>21657.53</v>
      </c>
      <c r="C9" s="3">
        <v>1517.06</v>
      </c>
      <c r="D9" s="3">
        <v>2.47</v>
      </c>
      <c r="E9" s="3">
        <v>0.9</v>
      </c>
      <c r="F9" s="3">
        <v>20138</v>
      </c>
      <c r="G9" s="3">
        <v>0</v>
      </c>
      <c r="H9" s="3">
        <v>0</v>
      </c>
      <c r="I9" s="4">
        <v>163.3</v>
      </c>
      <c r="J9" s="4">
        <v>0</v>
      </c>
      <c r="K9" s="4">
        <v>0.08</v>
      </c>
      <c r="L9" s="3">
        <v>0</v>
      </c>
      <c r="M9" s="3">
        <v>0</v>
      </c>
      <c r="N9" s="3">
        <v>1290.266</v>
      </c>
      <c r="O9" s="3">
        <v>986.674</v>
      </c>
      <c r="P9" s="3">
        <v>1289.501</v>
      </c>
      <c r="Q9" s="3">
        <v>0.765</v>
      </c>
      <c r="R9" s="3">
        <v>986.089</v>
      </c>
      <c r="S9" s="3">
        <v>0.585</v>
      </c>
      <c r="T9" s="3">
        <v>0</v>
      </c>
      <c r="U9" s="3">
        <v>0</v>
      </c>
      <c r="V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</row>
    <row r="10" spans="1:31" ht="10.5">
      <c r="A10" s="3" t="str">
        <f>'Форма 4т'!A36</f>
        <v>2.</v>
      </c>
      <c r="B10" s="3">
        <f>ROUND(C10+D10+F10,2)</f>
        <v>201.38</v>
      </c>
      <c r="C10" s="3">
        <v>0</v>
      </c>
      <c r="D10" s="3">
        <v>0</v>
      </c>
      <c r="E10" s="3">
        <v>0</v>
      </c>
      <c r="F10" s="3">
        <v>201.38</v>
      </c>
      <c r="G10" s="3">
        <v>181.42</v>
      </c>
      <c r="H10" s="3">
        <v>0</v>
      </c>
      <c r="I10" s="4">
        <v>0</v>
      </c>
      <c r="J10" s="4">
        <v>0</v>
      </c>
      <c r="K10" s="4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</row>
    <row r="12" spans="2:14" ht="10.5">
      <c r="B12" s="77" t="s">
        <v>105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2:14" ht="10.5"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31" ht="10.5">
      <c r="A14" s="3" t="str">
        <f>'Форма 4т'!A138</f>
        <v>3.</v>
      </c>
      <c r="B14" s="3">
        <f>ROUND(C14+D14+F14,2)</f>
        <v>275.9</v>
      </c>
      <c r="C14" s="3">
        <v>0</v>
      </c>
      <c r="D14" s="3">
        <v>0</v>
      </c>
      <c r="E14" s="3">
        <v>0</v>
      </c>
      <c r="F14" s="3">
        <v>275.9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</row>
    <row r="15" spans="1:31" ht="10.5">
      <c r="A15" s="3" t="str">
        <f>'Форма 4т'!A155</f>
        <v>4.</v>
      </c>
      <c r="B15" s="3">
        <f>ROUND(C15+D15+F15,2)</f>
        <v>102.03</v>
      </c>
      <c r="C15" s="3">
        <v>0</v>
      </c>
      <c r="D15" s="3">
        <v>0</v>
      </c>
      <c r="E15" s="3">
        <v>0</v>
      </c>
      <c r="F15" s="3">
        <v>102.03</v>
      </c>
      <c r="G15" s="3">
        <v>91.92</v>
      </c>
      <c r="H15" s="3">
        <v>0</v>
      </c>
      <c r="I15" s="4">
        <v>0</v>
      </c>
      <c r="J15" s="4">
        <v>0</v>
      </c>
      <c r="K15" s="4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</row>
    <row r="16" spans="1:31" ht="10.5">
      <c r="A16" s="3" t="str">
        <f>'Форма 4т'!A172</f>
        <v>5.</v>
      </c>
      <c r="B16" s="3">
        <f>ROUND(C16+D16+F16,2)</f>
        <v>23.63</v>
      </c>
      <c r="C16" s="3">
        <v>0</v>
      </c>
      <c r="D16" s="3">
        <v>0</v>
      </c>
      <c r="E16" s="3">
        <v>0</v>
      </c>
      <c r="F16" s="3">
        <v>23.63</v>
      </c>
      <c r="G16" s="3">
        <v>21.28</v>
      </c>
      <c r="H16" s="3">
        <v>0</v>
      </c>
      <c r="I16" s="4">
        <v>0</v>
      </c>
      <c r="J16" s="4">
        <v>0</v>
      </c>
      <c r="K16" s="4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</row>
  </sheetData>
  <sheetProtection/>
  <mergeCells count="6">
    <mergeCell ref="B7:N8"/>
    <mergeCell ref="B12:N13"/>
    <mergeCell ref="A2:N2"/>
    <mergeCell ref="B3:N3"/>
    <mergeCell ref="B4:N4"/>
    <mergeCell ref="A5:N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E16"/>
  <sheetViews>
    <sheetView zoomScalePageLayoutView="0" workbookViewId="0" topLeftCell="A1">
      <selection activeCell="F16" sqref="F16"/>
    </sheetView>
  </sheetViews>
  <sheetFormatPr defaultColWidth="9.140625" defaultRowHeight="10.5"/>
  <cols>
    <col min="1" max="1" width="5.7109375" style="4" customWidth="1"/>
    <col min="2" max="16384" width="9.140625" style="3" customWidth="1"/>
  </cols>
  <sheetData>
    <row r="1" spans="1:31" s="5" customFormat="1" ht="10.5">
      <c r="A1" s="2"/>
      <c r="B1" s="5" t="s">
        <v>114</v>
      </c>
      <c r="C1" s="5" t="s">
        <v>115</v>
      </c>
      <c r="D1" s="5" t="s">
        <v>116</v>
      </c>
      <c r="E1" s="5" t="s">
        <v>117</v>
      </c>
      <c r="F1" s="5" t="s">
        <v>118</v>
      </c>
      <c r="G1" s="5" t="s">
        <v>119</v>
      </c>
      <c r="H1" s="5" t="s">
        <v>120</v>
      </c>
      <c r="I1" s="5" t="s">
        <v>121</v>
      </c>
      <c r="J1" s="5" t="s">
        <v>122</v>
      </c>
      <c r="K1" s="5" t="s">
        <v>123</v>
      </c>
      <c r="L1" s="5" t="s">
        <v>124</v>
      </c>
      <c r="M1" s="5" t="s">
        <v>125</v>
      </c>
      <c r="N1" s="5" t="s">
        <v>126</v>
      </c>
      <c r="O1" s="5" t="s">
        <v>127</v>
      </c>
      <c r="P1" s="5" t="s">
        <v>128</v>
      </c>
      <c r="Q1" s="5" t="s">
        <v>129</v>
      </c>
      <c r="R1" s="5" t="s">
        <v>130</v>
      </c>
      <c r="S1" s="5" t="s">
        <v>131</v>
      </c>
      <c r="T1" s="5" t="s">
        <v>132</v>
      </c>
      <c r="U1" s="5" t="s">
        <v>133</v>
      </c>
      <c r="V1" s="5" t="s">
        <v>134</v>
      </c>
      <c r="X1" s="5" t="s">
        <v>135</v>
      </c>
      <c r="Y1" s="5" t="s">
        <v>136</v>
      </c>
      <c r="Z1" s="5" t="s">
        <v>137</v>
      </c>
      <c r="AA1" s="5" t="s">
        <v>138</v>
      </c>
      <c r="AB1" s="5" t="s">
        <v>139</v>
      </c>
      <c r="AC1" s="5" t="s">
        <v>140</v>
      </c>
      <c r="AD1" s="5" t="s">
        <v>141</v>
      </c>
      <c r="AE1" s="5" t="s">
        <v>142</v>
      </c>
    </row>
    <row r="2" spans="1:14" ht="10.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0.5">
      <c r="A3" s="6"/>
      <c r="B3" s="80" t="s">
        <v>143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0.5">
      <c r="A4" s="6"/>
      <c r="B4" s="80" t="s">
        <v>144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10.5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7" spans="2:14" ht="10.5">
      <c r="B7" s="77" t="s">
        <v>19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2:14" ht="10.5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31" ht="10.5">
      <c r="A9" s="3" t="str">
        <f>'Форма 4т'!A17</f>
        <v>1.</v>
      </c>
      <c r="B9" s="3">
        <f>ROUND(C9+D9+F9,2)</f>
        <v>110852.94</v>
      </c>
      <c r="C9" s="3">
        <v>17597.9</v>
      </c>
      <c r="D9" s="3">
        <v>16.1</v>
      </c>
      <c r="E9" s="3">
        <v>10.44</v>
      </c>
      <c r="F9" s="3">
        <v>93238.94</v>
      </c>
      <c r="G9" s="3">
        <v>0</v>
      </c>
      <c r="H9" s="3">
        <v>0</v>
      </c>
      <c r="I9" s="4">
        <v>163.3</v>
      </c>
      <c r="J9" s="4">
        <v>0</v>
      </c>
      <c r="K9" s="4">
        <v>0.08</v>
      </c>
      <c r="L9" s="3">
        <v>0</v>
      </c>
      <c r="M9" s="3">
        <v>0</v>
      </c>
      <c r="N9" s="3">
        <v>12678.0048</v>
      </c>
      <c r="O9" s="3">
        <v>9156.3368</v>
      </c>
      <c r="P9" s="3">
        <v>12670.488</v>
      </c>
      <c r="Q9" s="3">
        <v>7.5168</v>
      </c>
      <c r="R9" s="3">
        <v>9150.908</v>
      </c>
      <c r="S9" s="3">
        <v>5.4288</v>
      </c>
      <c r="T9" s="3">
        <v>0</v>
      </c>
      <c r="U9" s="3">
        <v>0</v>
      </c>
      <c r="V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</row>
    <row r="10" spans="1:31" ht="10.5">
      <c r="A10" s="3" t="str">
        <f>'Форма 4т'!A36</f>
        <v>2.</v>
      </c>
      <c r="B10" s="3">
        <f>ROUND(C10+D10+F10,2)</f>
        <v>932.39</v>
      </c>
      <c r="C10" s="3">
        <v>0</v>
      </c>
      <c r="D10" s="3">
        <v>0</v>
      </c>
      <c r="E10" s="3">
        <v>0</v>
      </c>
      <c r="F10" s="3">
        <v>932.39</v>
      </c>
      <c r="G10" s="3">
        <v>839.97</v>
      </c>
      <c r="H10" s="3">
        <v>0</v>
      </c>
      <c r="I10" s="4">
        <v>0</v>
      </c>
      <c r="J10" s="4">
        <v>0</v>
      </c>
      <c r="K10" s="4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</row>
    <row r="12" spans="2:14" ht="10.5">
      <c r="B12" s="77" t="s">
        <v>105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2:14" ht="10.5"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31" ht="10.5">
      <c r="A14" s="3" t="str">
        <f>'Форма 4т'!A138</f>
        <v>3.</v>
      </c>
      <c r="B14" s="3">
        <f>ROUND(C14+D14+F14,2)</f>
        <v>1102.79</v>
      </c>
      <c r="C14" s="3">
        <v>0</v>
      </c>
      <c r="D14" s="3">
        <v>0</v>
      </c>
      <c r="E14" s="3">
        <v>0</v>
      </c>
      <c r="F14" s="3">
        <v>1102.79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</row>
    <row r="15" spans="1:31" ht="10.5">
      <c r="A15" s="3" t="str">
        <f>'Форма 4т'!A155</f>
        <v>4.</v>
      </c>
      <c r="B15" s="3">
        <f>ROUND(C15+D15+F15,2)</f>
        <v>238.75</v>
      </c>
      <c r="C15" s="3">
        <v>0</v>
      </c>
      <c r="D15" s="3">
        <v>0</v>
      </c>
      <c r="E15" s="3">
        <v>0</v>
      </c>
      <c r="F15" s="3">
        <v>238.75</v>
      </c>
      <c r="G15" s="3">
        <v>425.59</v>
      </c>
      <c r="H15" s="3">
        <v>0</v>
      </c>
      <c r="I15" s="4">
        <v>0</v>
      </c>
      <c r="J15" s="4">
        <v>0</v>
      </c>
      <c r="K15" s="4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</row>
    <row r="16" spans="1:31" ht="10.5">
      <c r="A16" s="3" t="str">
        <f>'Форма 4т'!A172</f>
        <v>5.</v>
      </c>
      <c r="B16" s="3">
        <f>ROUND(C16+D16+F16,2)</f>
        <v>118.62</v>
      </c>
      <c r="C16" s="3">
        <v>0</v>
      </c>
      <c r="D16" s="3">
        <v>0</v>
      </c>
      <c r="E16" s="3">
        <v>0</v>
      </c>
      <c r="F16" s="3">
        <v>118.62</v>
      </c>
      <c r="G16" s="3">
        <v>98.53</v>
      </c>
      <c r="H16" s="3">
        <v>0</v>
      </c>
      <c r="I16" s="4">
        <v>0</v>
      </c>
      <c r="J16" s="4">
        <v>0</v>
      </c>
      <c r="K16" s="4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</row>
  </sheetData>
  <sheetProtection/>
  <mergeCells count="6">
    <mergeCell ref="B7:N8"/>
    <mergeCell ref="B12:N13"/>
    <mergeCell ref="A2:N2"/>
    <mergeCell ref="B3:N3"/>
    <mergeCell ref="B4:N4"/>
    <mergeCell ref="A5:N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E16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4" customWidth="1"/>
    <col min="2" max="16384" width="9.140625" style="3" customWidth="1"/>
  </cols>
  <sheetData>
    <row r="1" spans="1:31" s="5" customFormat="1" ht="10.5">
      <c r="A1" s="2"/>
      <c r="B1" s="5" t="s">
        <v>114</v>
      </c>
      <c r="C1" s="5" t="s">
        <v>115</v>
      </c>
      <c r="D1" s="5" t="s">
        <v>116</v>
      </c>
      <c r="E1" s="5" t="s">
        <v>117</v>
      </c>
      <c r="F1" s="5" t="s">
        <v>118</v>
      </c>
      <c r="G1" s="5" t="s">
        <v>119</v>
      </c>
      <c r="H1" s="5" t="s">
        <v>120</v>
      </c>
      <c r="I1" s="5" t="s">
        <v>121</v>
      </c>
      <c r="J1" s="5" t="s">
        <v>122</v>
      </c>
      <c r="K1" s="5" t="s">
        <v>123</v>
      </c>
      <c r="L1" s="5" t="s">
        <v>124</v>
      </c>
      <c r="M1" s="5" t="s">
        <v>125</v>
      </c>
      <c r="N1" s="5" t="s">
        <v>126</v>
      </c>
      <c r="O1" s="5" t="s">
        <v>127</v>
      </c>
      <c r="P1" s="5" t="s">
        <v>128</v>
      </c>
      <c r="Q1" s="5" t="s">
        <v>129</v>
      </c>
      <c r="R1" s="5" t="s">
        <v>130</v>
      </c>
      <c r="S1" s="5" t="s">
        <v>131</v>
      </c>
      <c r="T1" s="5" t="s">
        <v>132</v>
      </c>
      <c r="U1" s="5" t="s">
        <v>133</v>
      </c>
      <c r="V1" s="5" t="s">
        <v>134</v>
      </c>
      <c r="X1" s="5" t="s">
        <v>135</v>
      </c>
      <c r="Y1" s="5" t="s">
        <v>136</v>
      </c>
      <c r="Z1" s="5" t="s">
        <v>137</v>
      </c>
      <c r="AA1" s="5" t="s">
        <v>138</v>
      </c>
      <c r="AB1" s="5" t="s">
        <v>139</v>
      </c>
      <c r="AC1" s="5" t="s">
        <v>140</v>
      </c>
      <c r="AD1" s="5" t="s">
        <v>141</v>
      </c>
      <c r="AE1" s="5" t="s">
        <v>142</v>
      </c>
    </row>
    <row r="2" spans="1:14" ht="10.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0.5">
      <c r="A3" s="6"/>
      <c r="B3" s="80" t="s">
        <v>143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0.5">
      <c r="A4" s="6"/>
      <c r="B4" s="80" t="s">
        <v>144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10.5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7" spans="2:14" ht="10.5">
      <c r="B7" s="77" t="s">
        <v>19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2:14" ht="10.5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31" ht="10.5">
      <c r="A9" s="3" t="str">
        <f>'Форма 4т'!A17</f>
        <v>1.</v>
      </c>
      <c r="B9" s="3">
        <f>ROUND(C9+D9+F9,2)</f>
        <v>1516.02</v>
      </c>
      <c r="C9" s="3">
        <f>ROUND('Форма 4т'!C17*'Базовые цены за единицу'!C9,2)</f>
        <v>106.19</v>
      </c>
      <c r="D9" s="3">
        <f>ROUND('Форма 4т'!C17*'Базовые цены за единицу'!D9,2)</f>
        <v>0.17</v>
      </c>
      <c r="E9" s="3">
        <f>ROUND('Форма 4т'!C17*'Базовые цены за единицу'!E9,2)</f>
        <v>0.06</v>
      </c>
      <c r="F9" s="3">
        <f>ROUND('Форма 4т'!C17*'Базовые цены за единицу'!F9,2)</f>
        <v>1409.66</v>
      </c>
      <c r="G9" s="3">
        <f>ROUND('Форма 4т'!C17*'Базовые цены за единицу'!G9,2)</f>
        <v>0</v>
      </c>
      <c r="H9" s="3">
        <f>ROUND('Форма 4т'!C17*'Базовые цены за единицу'!H9,2)</f>
        <v>0</v>
      </c>
      <c r="I9" s="7" t="e">
        <f>ОКРУГЛВСЕ('Форма 4т'!C17*'Базовые цены за единицу'!I9,8)</f>
        <v>#NAME?</v>
      </c>
      <c r="J9" s="4" t="e">
        <f>ОКРУГЛВСЕ('Форма 4т'!C17*'Базовые цены за единицу'!J9,8)</f>
        <v>#NAME?</v>
      </c>
      <c r="K9" s="7" t="e">
        <f>ОКРУГЛВСЕ('Форма 4т'!C17*'Базовые цены за единицу'!K9,8)</f>
        <v>#NAME?</v>
      </c>
      <c r="L9" s="3">
        <f>ROUND('Форма 4т'!C17*'Базовые цены за единицу'!L9,2)</f>
        <v>0</v>
      </c>
      <c r="M9" s="3">
        <f>ROUND('Форма 4т'!C17*'Базовые цены за единицу'!M9,2)</f>
        <v>0</v>
      </c>
      <c r="N9" s="3">
        <f>ROUND((C9+E9)*'Форма 4т'!D28/100,2)</f>
        <v>90.31</v>
      </c>
      <c r="O9" s="3">
        <f>ROUND((C9+E9)*'Форма 4т'!D31/100,2)</f>
        <v>69.06</v>
      </c>
      <c r="P9" s="3">
        <f>ROUND('Форма 4т'!C17*'Базовые цены за единицу'!P9,2)</f>
        <v>90.27</v>
      </c>
      <c r="Q9" s="3">
        <f>ROUND('Форма 4т'!C17*'Базовые цены за единицу'!Q9,2)</f>
        <v>0.05</v>
      </c>
      <c r="R9" s="3">
        <f>ROUND('Форма 4т'!C17*'Базовые цены за единицу'!R9,2)</f>
        <v>69.03</v>
      </c>
      <c r="S9" s="3">
        <f>ROUND('Форма 4т'!C17*'Базовые цены за единицу'!S9,2)</f>
        <v>0.04</v>
      </c>
      <c r="T9" s="3">
        <f>ROUND('Форма 4т'!C17*'Базовые цены за единицу'!T9,2)</f>
        <v>0</v>
      </c>
      <c r="U9" s="3">
        <f>ROUND('Форма 4т'!C17*'Базовые цены за единицу'!U9,2)</f>
        <v>0</v>
      </c>
      <c r="V9" s="3">
        <f>ROUND('Форма 4т'!C17*'Базовые цены за единицу'!V9,2)</f>
        <v>0</v>
      </c>
      <c r="X9" s="3">
        <f>ROUND('Форма 4т'!C17*'Базовые цены за единицу'!X9,2)</f>
        <v>0</v>
      </c>
      <c r="Y9" s="3">
        <f>IF(Определители!I9="9",ROUND((C9+E9)*(Начисления!M9/100)*('Форма 4т'!D28/100),2),0)</f>
        <v>0</v>
      </c>
      <c r="Z9" s="3">
        <f>IF(Определители!I9="9",ROUND((C9+E9)*(100-Начисления!M9/100)*('Форма 4т'!D28/100),2),0)</f>
        <v>0</v>
      </c>
      <c r="AA9" s="3">
        <f>IF(Определители!I9="9",ROUND((C9+E9)*(Начисления!M9/100)*('Форма 4т'!D31/100),2),0)</f>
        <v>0</v>
      </c>
      <c r="AB9" s="3">
        <f>IF(Определители!I9="9",ROUND((C9+E9)*(100-Начисления!M9/100)*('Форма 4т'!D31/100),2),0)</f>
        <v>0</v>
      </c>
      <c r="AC9" s="3">
        <f>IF(Определители!I9="9",ROUND(B9*Начисления!M9/100,2),0)</f>
        <v>0</v>
      </c>
      <c r="AD9" s="3">
        <f>IF(Определители!I9="9",ROUND(B9*(100-Начисления!M9)/100,2),0)</f>
        <v>0</v>
      </c>
      <c r="AE9" s="3">
        <f>ROUND('Форма 4т'!C17*'Базовые цены за единицу'!AE9,2)</f>
        <v>0</v>
      </c>
    </row>
    <row r="10" spans="1:31" ht="10.5">
      <c r="A10" s="3" t="str">
        <f>'Форма 4т'!A36</f>
        <v>2.</v>
      </c>
      <c r="B10" s="3">
        <f>ROUND(C10+D10+F10,2)</f>
        <v>-1409.66</v>
      </c>
      <c r="C10" s="3">
        <f>ROUND('Форма 4т'!C36*'Базовые цены за единицу'!C10,2)</f>
        <v>0</v>
      </c>
      <c r="D10" s="3">
        <f>ROUND('Форма 4т'!C36*'Базовые цены за единицу'!D10,2)</f>
        <v>0</v>
      </c>
      <c r="E10" s="3">
        <f>ROUND('Форма 4т'!C36*'Базовые цены за единицу'!E10,2)</f>
        <v>0</v>
      </c>
      <c r="F10" s="3">
        <f>ROUND('Форма 4т'!C36*'Базовые цены за единицу'!F10,2)</f>
        <v>-1409.66</v>
      </c>
      <c r="G10" s="3">
        <f>ROUND('Форма 4т'!C36*'Базовые цены за единицу'!G10,2)</f>
        <v>-1269.94</v>
      </c>
      <c r="H10" s="3">
        <f>ROUND('Форма 4т'!C36*'Базовые цены за единицу'!H10,2)</f>
        <v>0</v>
      </c>
      <c r="I10" s="7" t="e">
        <f>ОКРУГЛВСЕ('Форма 4т'!C36*'Базовые цены за единицу'!I10,8)</f>
        <v>#NAME?</v>
      </c>
      <c r="J10" s="4" t="e">
        <f>ОКРУГЛВСЕ('Форма 4т'!C36*'Базовые цены за единицу'!J10,8)</f>
        <v>#NAME?</v>
      </c>
      <c r="K10" s="7" t="e">
        <f>ОКРУГЛВСЕ('Форма 4т'!C36*'Базовые цены за единицу'!K10,8)</f>
        <v>#NAME?</v>
      </c>
      <c r="L10" s="3">
        <f>ROUND('Форма 4т'!C36*'Базовые цены за единицу'!L10,2)</f>
        <v>0</v>
      </c>
      <c r="M10" s="3">
        <f>ROUND('Форма 4т'!C36*'Базовые цены за единицу'!M10,2)</f>
        <v>0</v>
      </c>
      <c r="N10" s="3">
        <f>ROUND((C10+E10)*'Форма 4т'!D48/100,2)</f>
        <v>0</v>
      </c>
      <c r="O10" s="3">
        <f>ROUND((C10+E10)*'Форма 4т'!D51/100,2)</f>
        <v>0</v>
      </c>
      <c r="P10" s="3">
        <f>ROUND('Форма 4т'!C36*'Базовые цены за единицу'!P10,2)</f>
        <v>0</v>
      </c>
      <c r="Q10" s="3">
        <f>ROUND('Форма 4т'!C36*'Базовые цены за единицу'!Q10,2)</f>
        <v>0</v>
      </c>
      <c r="R10" s="3">
        <f>ROUND('Форма 4т'!C36*'Базовые цены за единицу'!R10,2)</f>
        <v>0</v>
      </c>
      <c r="S10" s="3">
        <f>ROUND('Форма 4т'!C36*'Базовые цены за единицу'!S10,2)</f>
        <v>0</v>
      </c>
      <c r="T10" s="3">
        <f>ROUND('Форма 4т'!C36*'Базовые цены за единицу'!T10,2)</f>
        <v>0</v>
      </c>
      <c r="U10" s="3">
        <f>ROUND('Форма 4т'!C36*'Базовые цены за единицу'!U10,2)</f>
        <v>0</v>
      </c>
      <c r="V10" s="3">
        <f>ROUND('Форма 4т'!C36*'Базовые цены за единицу'!V10,2)</f>
        <v>0</v>
      </c>
      <c r="X10" s="3">
        <f>ROUND('Форма 4т'!C36*'Базовые цены за единицу'!X10,2)</f>
        <v>0</v>
      </c>
      <c r="Y10" s="3">
        <f>IF(Определители!I10="9",ROUND((C10+E10)*(Начисления!M10/100)*('Форма 4т'!D48/100),2),0)</f>
        <v>0</v>
      </c>
      <c r="Z10" s="3">
        <f>IF(Определители!I10="9",ROUND((C10+E10)*(100-Начисления!M10/100)*('Форма 4т'!D48/100),2),0)</f>
        <v>0</v>
      </c>
      <c r="AA10" s="3">
        <f>IF(Определители!I10="9",ROUND((C10+E10)*(Начисления!M10/100)*('Форма 4т'!D51/100),2),0)</f>
        <v>0</v>
      </c>
      <c r="AB10" s="3">
        <f>IF(Определители!I10="9",ROUND((C10+E10)*(100-Начисления!M10/100)*('Форма 4т'!D51/100),2),0)</f>
        <v>0</v>
      </c>
      <c r="AC10" s="3">
        <f>IF(Определители!I10="9",ROUND(B10*Начисления!M10/100,2),0)</f>
        <v>0</v>
      </c>
      <c r="AD10" s="3">
        <f>IF(Определители!I10="9",ROUND(B10*(100-Начисления!M10)/100,2),0)</f>
        <v>0</v>
      </c>
      <c r="AE10" s="3">
        <f>ROUND('Форма 4т'!C36*'Базовые цены за единицу'!AE10,2)</f>
        <v>0</v>
      </c>
    </row>
    <row r="12" spans="2:14" ht="10.5">
      <c r="B12" s="77" t="s">
        <v>105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2:14" ht="10.5"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31" ht="10.5">
      <c r="A14" s="3" t="str">
        <f>'Форма 4т'!A138</f>
        <v>3.</v>
      </c>
      <c r="B14" s="3">
        <f>ROUND(C14+D14+F14,2)</f>
        <v>1931.3</v>
      </c>
      <c r="C14" s="3">
        <f>ROUND('Форма 4т'!C138*'Базовые цены за единицу'!C14,2)</f>
        <v>0</v>
      </c>
      <c r="D14" s="3">
        <f>ROUND('Форма 4т'!C138*'Базовые цены за единицу'!D14,2)</f>
        <v>0</v>
      </c>
      <c r="E14" s="3">
        <f>ROUND('Форма 4т'!C138*'Базовые цены за единицу'!E14,2)</f>
        <v>0</v>
      </c>
      <c r="F14" s="3">
        <f>ROUND('Форма 4т'!C138*'Базовые цены за единицу'!F14,2)</f>
        <v>1931.3</v>
      </c>
      <c r="G14" s="3">
        <f>ROUND('Форма 4т'!C138*'Базовые цены за единицу'!G14,2)</f>
        <v>0</v>
      </c>
      <c r="H14" s="3">
        <f>ROUND('Форма 4т'!C138*'Базовые цены за единицу'!H14,2)</f>
        <v>0</v>
      </c>
      <c r="I14" s="7" t="e">
        <f>ОКРУГЛВСЕ('Форма 4т'!C138*'Базовые цены за единицу'!I14,8)</f>
        <v>#NAME?</v>
      </c>
      <c r="J14" s="4" t="e">
        <f>ОКРУГЛВСЕ('Форма 4т'!C138*'Базовые цены за единицу'!J14,8)</f>
        <v>#NAME?</v>
      </c>
      <c r="K14" s="7" t="e">
        <f>ОКРУГЛВСЕ('Форма 4т'!C138*'Базовые цены за единицу'!K14,8)</f>
        <v>#NAME?</v>
      </c>
      <c r="L14" s="3">
        <f>ROUND('Форма 4т'!C138*'Базовые цены за единицу'!L14,2)</f>
        <v>0</v>
      </c>
      <c r="M14" s="3">
        <f>ROUND('Форма 4т'!C138*'Базовые цены за единицу'!M14,2)</f>
        <v>0</v>
      </c>
      <c r="N14" s="3">
        <f>ROUND((C14+E14)*'Форма 4т'!D149/100,2)</f>
        <v>0</v>
      </c>
      <c r="O14" s="3">
        <f>ROUND((C14+E14)*'Форма 4т'!D152/100,2)</f>
        <v>0</v>
      </c>
      <c r="P14" s="3">
        <f>ROUND('Форма 4т'!C138*'Базовые цены за единицу'!P14,2)</f>
        <v>0</v>
      </c>
      <c r="Q14" s="3">
        <f>ROUND('Форма 4т'!C138*'Базовые цены за единицу'!Q14,2)</f>
        <v>0</v>
      </c>
      <c r="R14" s="3">
        <f>ROUND('Форма 4т'!C138*'Базовые цены за единицу'!R14,2)</f>
        <v>0</v>
      </c>
      <c r="S14" s="3">
        <f>ROUND('Форма 4т'!C138*'Базовые цены за единицу'!S14,2)</f>
        <v>0</v>
      </c>
      <c r="T14" s="3">
        <f>ROUND('Форма 4т'!C138*'Базовые цены за единицу'!T14,2)</f>
        <v>0</v>
      </c>
      <c r="U14" s="3">
        <f>ROUND('Форма 4т'!C138*'Базовые цены за единицу'!U14,2)</f>
        <v>0</v>
      </c>
      <c r="V14" s="3">
        <f>ROUND('Форма 4т'!C138*'Базовые цены за единицу'!V14,2)</f>
        <v>0</v>
      </c>
      <c r="X14" s="3">
        <f>ROUND('Форма 4т'!C138*'Базовые цены за единицу'!X14,2)</f>
        <v>0</v>
      </c>
      <c r="Y14" s="3">
        <f>IF(Определители!I14="9",ROUND((C14+E14)*(Начисления!M14/100)*('Форма 4т'!D149/100),2),0)</f>
        <v>0</v>
      </c>
      <c r="Z14" s="3">
        <f>IF(Определители!I14="9",ROUND((C14+E14)*(100-Начисления!M14/100)*('Форма 4т'!D149/100),2),0)</f>
        <v>0</v>
      </c>
      <c r="AA14" s="3">
        <f>IF(Определители!I14="9",ROUND((C14+E14)*(Начисления!M14/100)*('Форма 4т'!D152/100),2),0)</f>
        <v>0</v>
      </c>
      <c r="AB14" s="3">
        <f>IF(Определители!I14="9",ROUND((C14+E14)*(100-Начисления!M14/100)*('Форма 4т'!D152/100),2),0)</f>
        <v>0</v>
      </c>
      <c r="AC14" s="3">
        <f>IF(Определители!I14="9",ROUND(B14*Начисления!M14/100,2),0)</f>
        <v>0</v>
      </c>
      <c r="AD14" s="3">
        <f>IF(Определители!I14="9",ROUND(B14*(100-Начисления!M14)/100,2),0)</f>
        <v>0</v>
      </c>
      <c r="AE14" s="3">
        <f>ROUND('Форма 4т'!C138*'Базовые цены за единицу'!AE14,2)</f>
        <v>0</v>
      </c>
    </row>
    <row r="15" spans="1:31" ht="10.5">
      <c r="A15" s="3" t="str">
        <f>'Форма 4т'!A155</f>
        <v>4.</v>
      </c>
      <c r="B15" s="3">
        <f>ROUND(C15+D15+F15,2)</f>
        <v>142.84</v>
      </c>
      <c r="C15" s="3">
        <f>ROUND('Форма 4т'!C155*'Базовые цены за единицу'!C15,2)</f>
        <v>0</v>
      </c>
      <c r="D15" s="3">
        <f>ROUND('Форма 4т'!C155*'Базовые цены за единицу'!D15,2)</f>
        <v>0</v>
      </c>
      <c r="E15" s="3">
        <f>ROUND('Форма 4т'!C155*'Базовые цены за единицу'!E15,2)</f>
        <v>0</v>
      </c>
      <c r="F15" s="3">
        <f>ROUND('Форма 4т'!C155*'Базовые цены за единицу'!F15,2)</f>
        <v>142.84</v>
      </c>
      <c r="G15" s="3">
        <f>ROUND('Форма 4т'!C155*'Базовые цены за единицу'!G15,2)</f>
        <v>128.69</v>
      </c>
      <c r="H15" s="3">
        <f>ROUND('Форма 4т'!C155*'Базовые цены за единицу'!H15,2)</f>
        <v>0</v>
      </c>
      <c r="I15" s="7" t="e">
        <f>ОКРУГЛВСЕ('Форма 4т'!C155*'Базовые цены за единицу'!I15,8)</f>
        <v>#NAME?</v>
      </c>
      <c r="J15" s="4" t="e">
        <f>ОКРУГЛВСЕ('Форма 4т'!C155*'Базовые цены за единицу'!J15,8)</f>
        <v>#NAME?</v>
      </c>
      <c r="K15" s="7" t="e">
        <f>ОКРУГЛВСЕ('Форма 4т'!C155*'Базовые цены за единицу'!K15,8)</f>
        <v>#NAME?</v>
      </c>
      <c r="L15" s="3">
        <f>ROUND('Форма 4т'!C155*'Базовые цены за единицу'!L15,2)</f>
        <v>0</v>
      </c>
      <c r="M15" s="3">
        <f>ROUND('Форма 4т'!C155*'Базовые цены за единицу'!M15,2)</f>
        <v>0</v>
      </c>
      <c r="N15" s="3">
        <f>ROUND((C15+E15)*'Форма 4т'!D166/100,2)</f>
        <v>0</v>
      </c>
      <c r="O15" s="3">
        <f>ROUND((C15+E15)*'Форма 4т'!D169/100,2)</f>
        <v>0</v>
      </c>
      <c r="P15" s="3">
        <f>ROUND('Форма 4т'!C155*'Базовые цены за единицу'!P15,2)</f>
        <v>0</v>
      </c>
      <c r="Q15" s="3">
        <f>ROUND('Форма 4т'!C155*'Базовые цены за единицу'!Q15,2)</f>
        <v>0</v>
      </c>
      <c r="R15" s="3">
        <f>ROUND('Форма 4т'!C155*'Базовые цены за единицу'!R15,2)</f>
        <v>0</v>
      </c>
      <c r="S15" s="3">
        <f>ROUND('Форма 4т'!C155*'Базовые цены за единицу'!S15,2)</f>
        <v>0</v>
      </c>
      <c r="T15" s="3">
        <f>ROUND('Форма 4т'!C155*'Базовые цены за единицу'!T15,2)</f>
        <v>0</v>
      </c>
      <c r="U15" s="3">
        <f>ROUND('Форма 4т'!C155*'Базовые цены за единицу'!U15,2)</f>
        <v>0</v>
      </c>
      <c r="V15" s="3">
        <f>ROUND('Форма 4т'!C155*'Базовые цены за единицу'!V15,2)</f>
        <v>0</v>
      </c>
      <c r="X15" s="3">
        <f>ROUND('Форма 4т'!C155*'Базовые цены за единицу'!X15,2)</f>
        <v>0</v>
      </c>
      <c r="Y15" s="3">
        <f>IF(Определители!I15="9",ROUND((C15+E15)*(Начисления!M15/100)*('Форма 4т'!D166/100),2),0)</f>
        <v>0</v>
      </c>
      <c r="Z15" s="3">
        <f>IF(Определители!I15="9",ROUND((C15+E15)*(100-Начисления!M15/100)*('Форма 4т'!D166/100),2),0)</f>
        <v>0</v>
      </c>
      <c r="AA15" s="3">
        <f>IF(Определители!I15="9",ROUND((C15+E15)*(Начисления!M15/100)*('Форма 4т'!D169/100),2),0)</f>
        <v>0</v>
      </c>
      <c r="AB15" s="3">
        <f>IF(Определители!I15="9",ROUND((C15+E15)*(100-Начисления!M15/100)*('Форма 4т'!D169/100),2),0)</f>
        <v>0</v>
      </c>
      <c r="AC15" s="3">
        <f>IF(Определители!I15="9",ROUND(B15*Начисления!M15/100,2),0)</f>
        <v>0</v>
      </c>
      <c r="AD15" s="3">
        <f>IF(Определители!I15="9",ROUND(B15*(100-Начисления!M15)/100,2),0)</f>
        <v>0</v>
      </c>
      <c r="AE15" s="3">
        <f>ROUND('Форма 4т'!C155*'Базовые цены за единицу'!AE15,2)</f>
        <v>0</v>
      </c>
    </row>
    <row r="16" spans="1:31" ht="10.5">
      <c r="A16" s="3" t="str">
        <f>'Форма 4т'!A172</f>
        <v>5.</v>
      </c>
      <c r="B16" s="3">
        <f>ROUND(C16+D16+F16,2)</f>
        <v>33.08</v>
      </c>
      <c r="C16" s="3">
        <f>ROUND('Форма 4т'!C172*'Базовые цены за единицу'!C16,2)</f>
        <v>0</v>
      </c>
      <c r="D16" s="3">
        <f>ROUND('Форма 4т'!C172*'Базовые цены за единицу'!D16,2)</f>
        <v>0</v>
      </c>
      <c r="E16" s="3">
        <f>ROUND('Форма 4т'!C172*'Базовые цены за единицу'!E16,2)</f>
        <v>0</v>
      </c>
      <c r="F16" s="3">
        <f>ROUND('Форма 4т'!C172*'Базовые цены за единицу'!F16,2)</f>
        <v>33.08</v>
      </c>
      <c r="G16" s="3">
        <f>ROUND('Форма 4т'!C172*'Базовые цены за единицу'!G16,2)</f>
        <v>29.79</v>
      </c>
      <c r="H16" s="3">
        <f>ROUND('Форма 4т'!C172*'Базовые цены за единицу'!H16,2)</f>
        <v>0</v>
      </c>
      <c r="I16" s="7" t="e">
        <f>ОКРУГЛВСЕ('Форма 4т'!C172*'Базовые цены за единицу'!I16,8)</f>
        <v>#NAME?</v>
      </c>
      <c r="J16" s="4" t="e">
        <f>ОКРУГЛВСЕ('Форма 4т'!C172*'Базовые цены за единицу'!J16,8)</f>
        <v>#NAME?</v>
      </c>
      <c r="K16" s="7" t="e">
        <f>ОКРУГЛВСЕ('Форма 4т'!C172*'Базовые цены за единицу'!K16,8)</f>
        <v>#NAME?</v>
      </c>
      <c r="L16" s="3">
        <f>ROUND('Форма 4т'!C172*'Базовые цены за единицу'!L16,2)</f>
        <v>0</v>
      </c>
      <c r="M16" s="3">
        <f>ROUND('Форма 4т'!C172*'Базовые цены за единицу'!M16,2)</f>
        <v>0</v>
      </c>
      <c r="N16" s="3">
        <f>ROUND((C16+E16)*'Форма 4т'!D183/100,2)</f>
        <v>0</v>
      </c>
      <c r="O16" s="3">
        <f>ROUND((C16+E16)*'Форма 4т'!D186/100,2)</f>
        <v>0</v>
      </c>
      <c r="P16" s="3">
        <f>ROUND('Форма 4т'!C172*'Базовые цены за единицу'!P16,2)</f>
        <v>0</v>
      </c>
      <c r="Q16" s="3">
        <f>ROUND('Форма 4т'!C172*'Базовые цены за единицу'!Q16,2)</f>
        <v>0</v>
      </c>
      <c r="R16" s="3">
        <f>ROUND('Форма 4т'!C172*'Базовые цены за единицу'!R16,2)</f>
        <v>0</v>
      </c>
      <c r="S16" s="3">
        <f>ROUND('Форма 4т'!C172*'Базовые цены за единицу'!S16,2)</f>
        <v>0</v>
      </c>
      <c r="T16" s="3">
        <f>ROUND('Форма 4т'!C172*'Базовые цены за единицу'!T16,2)</f>
        <v>0</v>
      </c>
      <c r="U16" s="3">
        <f>ROUND('Форма 4т'!C172*'Базовые цены за единицу'!U16,2)</f>
        <v>0</v>
      </c>
      <c r="V16" s="3">
        <f>ROUND('Форма 4т'!C172*'Базовые цены за единицу'!V16,2)</f>
        <v>0</v>
      </c>
      <c r="X16" s="3">
        <f>ROUND('Форма 4т'!C172*'Базовые цены за единицу'!X16,2)</f>
        <v>0</v>
      </c>
      <c r="Y16" s="3">
        <f>IF(Определители!I16="9",ROUND((C16+E16)*(Начисления!M16/100)*('Форма 4т'!D183/100),2),0)</f>
        <v>0</v>
      </c>
      <c r="Z16" s="3">
        <f>IF(Определители!I16="9",ROUND((C16+E16)*(100-Начисления!M16/100)*('Форма 4т'!D183/100),2),0)</f>
        <v>0</v>
      </c>
      <c r="AA16" s="3">
        <f>IF(Определители!I16="9",ROUND((C16+E16)*(Начисления!M16/100)*('Форма 4т'!D186/100),2),0)</f>
        <v>0</v>
      </c>
      <c r="AB16" s="3">
        <f>IF(Определители!I16="9",ROUND((C16+E16)*(100-Начисления!M16/100)*('Форма 4т'!D186/100),2),0)</f>
        <v>0</v>
      </c>
      <c r="AC16" s="3">
        <f>IF(Определители!I16="9",ROUND(B16*Начисления!M16/100,2),0)</f>
        <v>0</v>
      </c>
      <c r="AD16" s="3">
        <f>IF(Определители!I16="9",ROUND(B16*(100-Начисления!M16)/100,2),0)</f>
        <v>0</v>
      </c>
      <c r="AE16" s="3">
        <f>ROUND('Форма 4т'!C172*'Базовые цены за единицу'!AE16,2)</f>
        <v>0</v>
      </c>
    </row>
  </sheetData>
  <sheetProtection/>
  <mergeCells count="6">
    <mergeCell ref="B7:N8"/>
    <mergeCell ref="B12:N13"/>
    <mergeCell ref="A2:N2"/>
    <mergeCell ref="B3:N3"/>
    <mergeCell ref="B4:N4"/>
    <mergeCell ref="A5:N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E16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4" customWidth="1"/>
    <col min="2" max="16384" width="9.140625" style="3" customWidth="1"/>
  </cols>
  <sheetData>
    <row r="1" spans="1:31" s="5" customFormat="1" ht="10.5">
      <c r="A1" s="2"/>
      <c r="B1" s="5" t="s">
        <v>114</v>
      </c>
      <c r="C1" s="5" t="s">
        <v>115</v>
      </c>
      <c r="D1" s="5" t="s">
        <v>116</v>
      </c>
      <c r="E1" s="5" t="s">
        <v>117</v>
      </c>
      <c r="F1" s="5" t="s">
        <v>118</v>
      </c>
      <c r="G1" s="5" t="s">
        <v>119</v>
      </c>
      <c r="H1" s="5" t="s">
        <v>120</v>
      </c>
      <c r="I1" s="5" t="s">
        <v>121</v>
      </c>
      <c r="J1" s="5" t="s">
        <v>122</v>
      </c>
      <c r="K1" s="5" t="s">
        <v>123</v>
      </c>
      <c r="L1" s="5" t="s">
        <v>124</v>
      </c>
      <c r="M1" s="5" t="s">
        <v>125</v>
      </c>
      <c r="N1" s="5" t="s">
        <v>126</v>
      </c>
      <c r="O1" s="5" t="s">
        <v>127</v>
      </c>
      <c r="P1" s="5" t="s">
        <v>128</v>
      </c>
      <c r="Q1" s="5" t="s">
        <v>129</v>
      </c>
      <c r="R1" s="5" t="s">
        <v>130</v>
      </c>
      <c r="S1" s="5" t="s">
        <v>131</v>
      </c>
      <c r="T1" s="5" t="s">
        <v>132</v>
      </c>
      <c r="U1" s="5" t="s">
        <v>133</v>
      </c>
      <c r="V1" s="5" t="s">
        <v>134</v>
      </c>
      <c r="X1" s="5" t="s">
        <v>135</v>
      </c>
      <c r="Y1" s="5" t="s">
        <v>136</v>
      </c>
      <c r="Z1" s="5" t="s">
        <v>137</v>
      </c>
      <c r="AA1" s="5" t="s">
        <v>138</v>
      </c>
      <c r="AB1" s="5" t="s">
        <v>139</v>
      </c>
      <c r="AC1" s="5" t="s">
        <v>140</v>
      </c>
      <c r="AD1" s="5" t="s">
        <v>141</v>
      </c>
      <c r="AE1" s="5" t="s">
        <v>142</v>
      </c>
    </row>
    <row r="2" spans="1:14" ht="10.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0.5">
      <c r="A3" s="6"/>
      <c r="B3" s="80" t="s">
        <v>143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0.5">
      <c r="A4" s="6"/>
      <c r="B4" s="80" t="s">
        <v>144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10.5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7" spans="2:14" ht="10.5">
      <c r="B7" s="77" t="s">
        <v>19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2:14" ht="10.5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31" ht="10.5">
      <c r="A9" s="3" t="str">
        <f>'Форма 4т'!A17</f>
        <v>1.</v>
      </c>
      <c r="B9" s="3">
        <f>ROUND(C9+D9+F9,2)</f>
        <v>7759.71</v>
      </c>
      <c r="C9" s="3">
        <f>ROUND('Форма 4т'!C17*'Текущие цены за единицу'!C9,2)</f>
        <v>1231.85</v>
      </c>
      <c r="D9" s="3">
        <f>ROUND('Форма 4т'!C17*'Текущие цены за единицу'!D9,2)</f>
        <v>1.13</v>
      </c>
      <c r="E9" s="3">
        <f>ROUND('Форма 4т'!C17*'Текущие цены за единицу'!E9,2)</f>
        <v>0.73</v>
      </c>
      <c r="F9" s="3">
        <f>ROUND('Форма 4т'!C17*'Текущие цены за единицу'!F9,2)</f>
        <v>6526.73</v>
      </c>
      <c r="G9" s="3">
        <f>ROUND('Форма 4т'!C17*'Текущие цены за единицу'!G9,2)</f>
        <v>0</v>
      </c>
      <c r="H9" s="3">
        <f>ROUND('Форма 4т'!C17*'Текущие цены за единицу'!H9,2)</f>
        <v>0</v>
      </c>
      <c r="I9" s="7" t="e">
        <f>ОКРУГЛВСЕ('Форма 4т'!C17*'Текущие цены за единицу'!I9,8)</f>
        <v>#NAME?</v>
      </c>
      <c r="J9" s="4" t="e">
        <f>ОКРУГЛВСЕ('Форма 4т'!C17*'Текущие цены за единицу'!J9,8)</f>
        <v>#NAME?</v>
      </c>
      <c r="K9" s="7" t="e">
        <f>ОКРУГЛВСЕ('Форма 4т'!C17*'Текущие цены за единицу'!K9,8)</f>
        <v>#NAME?</v>
      </c>
      <c r="L9" s="3">
        <f>ROUND('Форма 4т'!C17*'Текущие цены за единицу'!L9,2)</f>
        <v>0</v>
      </c>
      <c r="M9" s="3">
        <f>ROUND('Форма 4т'!C17*'Текущие цены за единицу'!M9,2)</f>
        <v>0</v>
      </c>
      <c r="N9" s="3">
        <f>ROUND((C9+E9)*'Форма 4т'!K28/100,2)</f>
        <v>887.46</v>
      </c>
      <c r="O9" s="3">
        <f>ROUND((C9+E9)*'Форма 4т'!K31/100,2)</f>
        <v>640.94</v>
      </c>
      <c r="P9" s="3">
        <f>ROUND('Форма 4т'!C17*'Текущие цены за единицу'!P9,2)</f>
        <v>886.93</v>
      </c>
      <c r="Q9" s="3">
        <f>ROUND('Форма 4т'!C17*'Текущие цены за единицу'!Q9,2)</f>
        <v>0.53</v>
      </c>
      <c r="R9" s="3">
        <f>ROUND('Форма 4т'!C17*'Текущие цены за единицу'!R9,2)</f>
        <v>640.56</v>
      </c>
      <c r="S9" s="3">
        <f>ROUND('Форма 4т'!C17*'Текущие цены за единицу'!S9,2)</f>
        <v>0.38</v>
      </c>
      <c r="T9" s="3">
        <f>ROUND('Форма 4т'!C17*'Текущие цены за единицу'!T9,2)</f>
        <v>0</v>
      </c>
      <c r="U9" s="3">
        <f>ROUND('Форма 4т'!C17*'Текущие цены за единицу'!U9,2)</f>
        <v>0</v>
      </c>
      <c r="V9" s="3">
        <f>ROUND('Форма 4т'!C17*'Текущие цены за единицу'!V9,2)</f>
        <v>0</v>
      </c>
      <c r="X9" s="3">
        <f>ROUND('Форма 4т'!C17*'Текущие цены за единицу'!X9,2)</f>
        <v>0</v>
      </c>
      <c r="Y9" s="3">
        <f>IF(Определители!I9="9",ROUND((C9+E9)*(Начисления!M9/100)*('Форма 4т'!K28/100),2),0)</f>
        <v>0</v>
      </c>
      <c r="Z9" s="3">
        <f>IF(Определители!I9="9",ROUND((C9+E9)*(100-Начисления!M9/100)*('Форма 4т'!K28/100),2),0)</f>
        <v>0</v>
      </c>
      <c r="AA9" s="3">
        <f>IF(Определители!I9="9",ROUND((C9+E9)*(Начисления!M9/100)*('Форма 4т'!K31/100),2),0)</f>
        <v>0</v>
      </c>
      <c r="AB9" s="3">
        <f>IF(Определители!I9="9",ROUND((C9+E9)*(100-Начисления!M9/100)*('Форма 4т'!K31/100),2),0)</f>
        <v>0</v>
      </c>
      <c r="AC9" s="3">
        <f>IF(Определители!I9="9",ROUND(B9*Начисления!M9/100,2),0)</f>
        <v>0</v>
      </c>
      <c r="AD9" s="3">
        <f>IF(Определители!I9="9",ROUND(B9*(100-Начисления!M9)/100,2),0)</f>
        <v>0</v>
      </c>
      <c r="AE9" s="3">
        <f>ROUND('Форма 4т'!C17*'Текущие цены за единицу'!AE9,2)</f>
        <v>0</v>
      </c>
    </row>
    <row r="10" spans="1:31" ht="10.5">
      <c r="A10" s="3" t="str">
        <f>'Форма 4т'!A36</f>
        <v>2.</v>
      </c>
      <c r="B10" s="3">
        <f>ROUND(C10+D10+F10,2)</f>
        <v>-6526.73</v>
      </c>
      <c r="C10" s="3">
        <f>ROUND('Форма 4т'!C36*'Текущие цены за единицу'!C10,2)</f>
        <v>0</v>
      </c>
      <c r="D10" s="3">
        <f>ROUND('Форма 4т'!C36*'Текущие цены за единицу'!D10,2)</f>
        <v>0</v>
      </c>
      <c r="E10" s="3">
        <f>ROUND('Форма 4т'!C36*'Текущие цены за единицу'!E10,2)</f>
        <v>0</v>
      </c>
      <c r="F10" s="3">
        <f>ROUND('Форма 4т'!C36*'Текущие цены за единицу'!F10,2)</f>
        <v>-6526.73</v>
      </c>
      <c r="G10" s="3">
        <f>ROUND('Форма 4т'!C36*'Текущие цены за единицу'!G10,2)</f>
        <v>-5879.79</v>
      </c>
      <c r="H10" s="3">
        <f>ROUND('Форма 4т'!C36*'Текущие цены за единицу'!H10,2)</f>
        <v>0</v>
      </c>
      <c r="I10" s="7" t="e">
        <f>ОКРУГЛВСЕ('Форма 4т'!C36*'Текущие цены за единицу'!I10,8)</f>
        <v>#NAME?</v>
      </c>
      <c r="J10" s="4" t="e">
        <f>ОКРУГЛВСЕ('Форма 4т'!C36*'Текущие цены за единицу'!J10,8)</f>
        <v>#NAME?</v>
      </c>
      <c r="K10" s="7" t="e">
        <f>ОКРУГЛВСЕ('Форма 4т'!C36*'Текущие цены за единицу'!K10,8)</f>
        <v>#NAME?</v>
      </c>
      <c r="L10" s="3">
        <f>ROUND('Форма 4т'!C36*'Текущие цены за единицу'!L10,2)</f>
        <v>0</v>
      </c>
      <c r="M10" s="3">
        <f>ROUND('Форма 4т'!C36*'Текущие цены за единицу'!M10,2)</f>
        <v>0</v>
      </c>
      <c r="N10" s="3">
        <f>ROUND((C10+E10)*'Форма 4т'!K48/100,2)</f>
        <v>0</v>
      </c>
      <c r="O10" s="3">
        <f>ROUND((C10+E10)*'Форма 4т'!K51/100,2)</f>
        <v>0</v>
      </c>
      <c r="P10" s="3">
        <f>ROUND('Форма 4т'!C36*'Текущие цены за единицу'!P10,2)</f>
        <v>0</v>
      </c>
      <c r="Q10" s="3">
        <f>ROUND('Форма 4т'!C36*'Текущие цены за единицу'!Q10,2)</f>
        <v>0</v>
      </c>
      <c r="R10" s="3">
        <f>ROUND('Форма 4т'!C36*'Текущие цены за единицу'!R10,2)</f>
        <v>0</v>
      </c>
      <c r="S10" s="3">
        <f>ROUND('Форма 4т'!C36*'Текущие цены за единицу'!S10,2)</f>
        <v>0</v>
      </c>
      <c r="T10" s="3">
        <f>ROUND('Форма 4т'!C36*'Текущие цены за единицу'!T10,2)</f>
        <v>0</v>
      </c>
      <c r="U10" s="3">
        <f>ROUND('Форма 4т'!C36*'Текущие цены за единицу'!U10,2)</f>
        <v>0</v>
      </c>
      <c r="V10" s="3">
        <f>ROUND('Форма 4т'!C36*'Текущие цены за единицу'!V10,2)</f>
        <v>0</v>
      </c>
      <c r="X10" s="3">
        <f>ROUND('Форма 4т'!C36*'Текущие цены за единицу'!X10,2)</f>
        <v>0</v>
      </c>
      <c r="Y10" s="3">
        <f>IF(Определители!I10="9",ROUND((C10+E10)*(Начисления!M10/100)*('Форма 4т'!K48/100),2),0)</f>
        <v>0</v>
      </c>
      <c r="Z10" s="3">
        <f>IF(Определители!I10="9",ROUND((C10+E10)*(100-Начисления!M10/100)*('Форма 4т'!K48/100),2),0)</f>
        <v>0</v>
      </c>
      <c r="AA10" s="3">
        <f>IF(Определители!I10="9",ROUND((C10+E10)*(Начисления!M10/100)*('Форма 4т'!K51/100),2),0)</f>
        <v>0</v>
      </c>
      <c r="AB10" s="3">
        <f>IF(Определители!I10="9",ROUND((C10+E10)*(100-Начисления!M10/100)*('Форма 4т'!K51/100),2),0)</f>
        <v>0</v>
      </c>
      <c r="AC10" s="3">
        <f>IF(Определители!I10="9",ROUND(B10*Начисления!M10/100,2),0)</f>
        <v>0</v>
      </c>
      <c r="AD10" s="3">
        <f>IF(Определители!I10="9",ROUND(B10*(100-Начисления!M10)/100,2),0)</f>
        <v>0</v>
      </c>
      <c r="AE10" s="3">
        <f>ROUND('Форма 4т'!C36*'Текущие цены за единицу'!AE10,2)</f>
        <v>0</v>
      </c>
    </row>
    <row r="12" spans="2:14" ht="10.5">
      <c r="B12" s="77" t="s">
        <v>105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2:14" ht="10.5"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31" ht="10.5">
      <c r="A14" s="3" t="str">
        <f>'Форма 4т'!A138</f>
        <v>3.</v>
      </c>
      <c r="B14" s="3">
        <f>ROUND(C14+D14+F14,2)</f>
        <v>7719.53</v>
      </c>
      <c r="C14" s="3">
        <f>ROUND('Форма 4т'!C138*'Текущие цены за единицу'!C14,2)</f>
        <v>0</v>
      </c>
      <c r="D14" s="3">
        <f>ROUND('Форма 4т'!C138*'Текущие цены за единицу'!D14,2)</f>
        <v>0</v>
      </c>
      <c r="E14" s="3">
        <f>ROUND('Форма 4т'!C138*'Текущие цены за единицу'!E14,2)</f>
        <v>0</v>
      </c>
      <c r="F14" s="3">
        <f>ROUND('Форма 4т'!C138*'Текущие цены за единицу'!F14,2)</f>
        <v>7719.53</v>
      </c>
      <c r="G14" s="3">
        <f>ROUND('Форма 4т'!C138*'Текущие цены за единицу'!G14,2)</f>
        <v>0</v>
      </c>
      <c r="H14" s="3">
        <f>ROUND('Форма 4т'!C138*'Текущие цены за единицу'!H14,2)</f>
        <v>0</v>
      </c>
      <c r="I14" s="7" t="e">
        <f>ОКРУГЛВСЕ('Форма 4т'!C138*'Текущие цены за единицу'!I14,8)</f>
        <v>#NAME?</v>
      </c>
      <c r="J14" s="4" t="e">
        <f>ОКРУГЛВСЕ('Форма 4т'!C138*'Текущие цены за единицу'!J14,8)</f>
        <v>#NAME?</v>
      </c>
      <c r="K14" s="7" t="e">
        <f>ОКРУГЛВСЕ('Форма 4т'!C138*'Текущие цены за единицу'!K14,8)</f>
        <v>#NAME?</v>
      </c>
      <c r="L14" s="3">
        <f>ROUND('Форма 4т'!C138*'Текущие цены за единицу'!L14,2)</f>
        <v>0</v>
      </c>
      <c r="M14" s="3">
        <f>ROUND('Форма 4т'!C138*'Текущие цены за единицу'!M14,2)</f>
        <v>0</v>
      </c>
      <c r="N14" s="3">
        <f>ROUND((C14+E14)*'Форма 4т'!K149/100,2)</f>
        <v>0</v>
      </c>
      <c r="O14" s="3">
        <f>ROUND((C14+E14)*'Форма 4т'!K152/100,2)</f>
        <v>0</v>
      </c>
      <c r="P14" s="3">
        <f>ROUND('Форма 4т'!C138*'Текущие цены за единицу'!P14,2)</f>
        <v>0</v>
      </c>
      <c r="Q14" s="3">
        <f>ROUND('Форма 4т'!C138*'Текущие цены за единицу'!Q14,2)</f>
        <v>0</v>
      </c>
      <c r="R14" s="3">
        <f>ROUND('Форма 4т'!C138*'Текущие цены за единицу'!R14,2)</f>
        <v>0</v>
      </c>
      <c r="S14" s="3">
        <f>ROUND('Форма 4т'!C138*'Текущие цены за единицу'!S14,2)</f>
        <v>0</v>
      </c>
      <c r="T14" s="3">
        <f>ROUND('Форма 4т'!C138*'Текущие цены за единицу'!T14,2)</f>
        <v>0</v>
      </c>
      <c r="U14" s="3">
        <f>ROUND('Форма 4т'!C138*'Текущие цены за единицу'!U14,2)</f>
        <v>0</v>
      </c>
      <c r="V14" s="3">
        <f>ROUND('Форма 4т'!C138*'Текущие цены за единицу'!V14,2)</f>
        <v>0</v>
      </c>
      <c r="X14" s="3">
        <f>ROUND('Форма 4т'!C138*'Текущие цены за единицу'!X14,2)</f>
        <v>0</v>
      </c>
      <c r="Y14" s="3">
        <f>IF(Определители!I14="9",ROUND((C14+E14)*(Начисления!M14/100)*('Форма 4т'!K149/100),2),0)</f>
        <v>0</v>
      </c>
      <c r="Z14" s="3">
        <f>IF(Определители!I14="9",ROUND((C14+E14)*(100-Начисления!M14/100)*('Форма 4т'!K149/100),2),0)</f>
        <v>0</v>
      </c>
      <c r="AA14" s="3">
        <f>IF(Определители!I14="9",ROUND((C14+E14)*(Начисления!M14/100)*('Форма 4т'!K152/100),2),0)</f>
        <v>0</v>
      </c>
      <c r="AB14" s="3">
        <f>IF(Определители!I14="9",ROUND((C14+E14)*(100-Начисления!M14/100)*('Форма 4т'!K152/100),2),0)</f>
        <v>0</v>
      </c>
      <c r="AC14" s="3">
        <f>IF(Определители!I14="9",ROUND(B14*Начисления!M14/100,2),0)</f>
        <v>0</v>
      </c>
      <c r="AD14" s="3">
        <f>IF(Определители!I14="9",ROUND(B14*(100-Начисления!M14)/100,2),0)</f>
        <v>0</v>
      </c>
      <c r="AE14" s="3">
        <f>ROUND('Форма 4т'!C138*'Текущие цены за единицу'!AE14,2)</f>
        <v>0</v>
      </c>
    </row>
    <row r="15" spans="1:31" ht="10.5">
      <c r="A15" s="3" t="str">
        <f>'Форма 4т'!A155</f>
        <v>4.</v>
      </c>
      <c r="B15" s="3">
        <f>ROUND(C15+D15+F15,2)</f>
        <v>334.25</v>
      </c>
      <c r="C15" s="3">
        <f>ROUND('Форма 4т'!C155*'Текущие цены за единицу'!C15,2)</f>
        <v>0</v>
      </c>
      <c r="D15" s="3">
        <f>ROUND('Форма 4т'!C155*'Текущие цены за единицу'!D15,2)</f>
        <v>0</v>
      </c>
      <c r="E15" s="3">
        <f>ROUND('Форма 4т'!C155*'Текущие цены за единицу'!E15,2)</f>
        <v>0</v>
      </c>
      <c r="F15" s="3">
        <f>ROUND('Форма 4т'!C155*'Текущие цены за единицу'!F15,2)</f>
        <v>334.25</v>
      </c>
      <c r="G15" s="3">
        <f>ROUND('Форма 4т'!C155*'Текущие цены за единицу'!G15,2)</f>
        <v>595.83</v>
      </c>
      <c r="H15" s="3">
        <f>ROUND('Форма 4т'!C155*'Текущие цены за единицу'!H15,2)</f>
        <v>0</v>
      </c>
      <c r="I15" s="7" t="e">
        <f>ОКРУГЛВСЕ('Форма 4т'!C155*'Текущие цены за единицу'!I15,8)</f>
        <v>#NAME?</v>
      </c>
      <c r="J15" s="4" t="e">
        <f>ОКРУГЛВСЕ('Форма 4т'!C155*'Текущие цены за единицу'!J15,8)</f>
        <v>#NAME?</v>
      </c>
      <c r="K15" s="7" t="e">
        <f>ОКРУГЛВСЕ('Форма 4т'!C155*'Текущие цены за единицу'!K15,8)</f>
        <v>#NAME?</v>
      </c>
      <c r="L15" s="3">
        <f>ROUND('Форма 4т'!C155*'Текущие цены за единицу'!L15,2)</f>
        <v>0</v>
      </c>
      <c r="M15" s="3">
        <f>ROUND('Форма 4т'!C155*'Текущие цены за единицу'!M15,2)</f>
        <v>0</v>
      </c>
      <c r="N15" s="3">
        <f>ROUND((C15+E15)*'Форма 4т'!K166/100,2)</f>
        <v>0</v>
      </c>
      <c r="O15" s="3">
        <f>ROUND((C15+E15)*'Форма 4т'!K169/100,2)</f>
        <v>0</v>
      </c>
      <c r="P15" s="3">
        <f>ROUND('Форма 4т'!C155*'Текущие цены за единицу'!P15,2)</f>
        <v>0</v>
      </c>
      <c r="Q15" s="3">
        <f>ROUND('Форма 4т'!C155*'Текущие цены за единицу'!Q15,2)</f>
        <v>0</v>
      </c>
      <c r="R15" s="3">
        <f>ROUND('Форма 4т'!C155*'Текущие цены за единицу'!R15,2)</f>
        <v>0</v>
      </c>
      <c r="S15" s="3">
        <f>ROUND('Форма 4т'!C155*'Текущие цены за единицу'!S15,2)</f>
        <v>0</v>
      </c>
      <c r="T15" s="3">
        <f>ROUND('Форма 4т'!C155*'Текущие цены за единицу'!T15,2)</f>
        <v>0</v>
      </c>
      <c r="U15" s="3">
        <f>ROUND('Форма 4т'!C155*'Текущие цены за единицу'!U15,2)</f>
        <v>0</v>
      </c>
      <c r="V15" s="3">
        <f>ROUND('Форма 4т'!C155*'Текущие цены за единицу'!V15,2)</f>
        <v>0</v>
      </c>
      <c r="X15" s="3">
        <f>ROUND('Форма 4т'!C155*'Текущие цены за единицу'!X15,2)</f>
        <v>0</v>
      </c>
      <c r="Y15" s="3">
        <f>IF(Определители!I15="9",ROUND((C15+E15)*(Начисления!M15/100)*('Форма 4т'!K166/100),2),0)</f>
        <v>0</v>
      </c>
      <c r="Z15" s="3">
        <f>IF(Определители!I15="9",ROUND((C15+E15)*(100-Начисления!M15/100)*('Форма 4т'!K166/100),2),0)</f>
        <v>0</v>
      </c>
      <c r="AA15" s="3">
        <f>IF(Определители!I15="9",ROUND((C15+E15)*(Начисления!M15/100)*('Форма 4т'!K169/100),2),0)</f>
        <v>0</v>
      </c>
      <c r="AB15" s="3">
        <f>IF(Определители!I15="9",ROUND((C15+E15)*(100-Начисления!M15/100)*('Форма 4т'!K169/100),2),0)</f>
        <v>0</v>
      </c>
      <c r="AC15" s="3">
        <f>IF(Определители!I15="9",ROUND(B15*Начисления!M15/100,2),0)</f>
        <v>0</v>
      </c>
      <c r="AD15" s="3">
        <f>IF(Определители!I15="9",ROUND(B15*(100-Начисления!M15)/100,2),0)</f>
        <v>0</v>
      </c>
      <c r="AE15" s="3">
        <f>ROUND('Форма 4т'!C155*'Текущие цены за единицу'!AE15,2)</f>
        <v>0</v>
      </c>
    </row>
    <row r="16" spans="1:31" ht="10.5">
      <c r="A16" s="3" t="str">
        <f>'Форма 4т'!A172</f>
        <v>5.</v>
      </c>
      <c r="B16" s="3">
        <f>ROUND(C16+D16+F16,2)</f>
        <v>166.07</v>
      </c>
      <c r="C16" s="3">
        <f>ROUND('Форма 4т'!C172*'Текущие цены за единицу'!C16,2)</f>
        <v>0</v>
      </c>
      <c r="D16" s="3">
        <f>ROUND('Форма 4т'!C172*'Текущие цены за единицу'!D16,2)</f>
        <v>0</v>
      </c>
      <c r="E16" s="3">
        <f>ROUND('Форма 4т'!C172*'Текущие цены за единицу'!E16,2)</f>
        <v>0</v>
      </c>
      <c r="F16" s="3">
        <f>ROUND('Форма 4т'!C172*'Текущие цены за единицу'!F16,2)</f>
        <v>166.07</v>
      </c>
      <c r="G16" s="3">
        <f>ROUND('Форма 4т'!C172*'Текущие цены за единицу'!G16,2)</f>
        <v>137.94</v>
      </c>
      <c r="H16" s="3">
        <f>ROUND('Форма 4т'!C172*'Текущие цены за единицу'!H16,2)</f>
        <v>0</v>
      </c>
      <c r="I16" s="7" t="e">
        <f>ОКРУГЛВСЕ('Форма 4т'!C172*'Текущие цены за единицу'!I16,8)</f>
        <v>#NAME?</v>
      </c>
      <c r="J16" s="4" t="e">
        <f>ОКРУГЛВСЕ('Форма 4т'!C172*'Текущие цены за единицу'!J16,8)</f>
        <v>#NAME?</v>
      </c>
      <c r="K16" s="7" t="e">
        <f>ОКРУГЛВСЕ('Форма 4т'!C172*'Текущие цены за единицу'!K16,8)</f>
        <v>#NAME?</v>
      </c>
      <c r="L16" s="3">
        <f>ROUND('Форма 4т'!C172*'Текущие цены за единицу'!L16,2)</f>
        <v>0</v>
      </c>
      <c r="M16" s="3">
        <f>ROUND('Форма 4т'!C172*'Текущие цены за единицу'!M16,2)</f>
        <v>0</v>
      </c>
      <c r="N16" s="3">
        <f>ROUND((C16+E16)*'Форма 4т'!K183/100,2)</f>
        <v>0</v>
      </c>
      <c r="O16" s="3">
        <f>ROUND((C16+E16)*'Форма 4т'!K186/100,2)</f>
        <v>0</v>
      </c>
      <c r="P16" s="3">
        <f>ROUND('Форма 4т'!C172*'Текущие цены за единицу'!P16,2)</f>
        <v>0</v>
      </c>
      <c r="Q16" s="3">
        <f>ROUND('Форма 4т'!C172*'Текущие цены за единицу'!Q16,2)</f>
        <v>0</v>
      </c>
      <c r="R16" s="3">
        <f>ROUND('Форма 4т'!C172*'Текущие цены за единицу'!R16,2)</f>
        <v>0</v>
      </c>
      <c r="S16" s="3">
        <f>ROUND('Форма 4т'!C172*'Текущие цены за единицу'!S16,2)</f>
        <v>0</v>
      </c>
      <c r="T16" s="3">
        <f>ROUND('Форма 4т'!C172*'Текущие цены за единицу'!T16,2)</f>
        <v>0</v>
      </c>
      <c r="U16" s="3">
        <f>ROUND('Форма 4т'!C172*'Текущие цены за единицу'!U16,2)</f>
        <v>0</v>
      </c>
      <c r="V16" s="3">
        <f>ROUND('Форма 4т'!C172*'Текущие цены за единицу'!V16,2)</f>
        <v>0</v>
      </c>
      <c r="X16" s="3">
        <f>ROUND('Форма 4т'!C172*'Текущие цены за единицу'!X16,2)</f>
        <v>0</v>
      </c>
      <c r="Y16" s="3">
        <f>IF(Определители!I16="9",ROUND((C16+E16)*(Начисления!M16/100)*('Форма 4т'!K183/100),2),0)</f>
        <v>0</v>
      </c>
      <c r="Z16" s="3">
        <f>IF(Определители!I16="9",ROUND((C16+E16)*(100-Начисления!M16/100)*('Форма 4т'!K183/100),2),0)</f>
        <v>0</v>
      </c>
      <c r="AA16" s="3">
        <f>IF(Определители!I16="9",ROUND((C16+E16)*(Начисления!M16/100)*('Форма 4т'!K186/100),2),0)</f>
        <v>0</v>
      </c>
      <c r="AB16" s="3">
        <f>IF(Определители!I16="9",ROUND((C16+E16)*(100-Начисления!M16/100)*('Форма 4т'!K186/100),2),0)</f>
        <v>0</v>
      </c>
      <c r="AC16" s="3">
        <f>IF(Определители!I16="9",ROUND(B16*Начисления!M16/100,2),0)</f>
        <v>0</v>
      </c>
      <c r="AD16" s="3">
        <f>IF(Определители!I16="9",ROUND(B16*(100-Начисления!M16)/100,2),0)</f>
        <v>0</v>
      </c>
      <c r="AE16" s="3">
        <f>ROUND('Форма 4т'!C172*'Текущие цены за единицу'!AE16,2)</f>
        <v>0</v>
      </c>
    </row>
  </sheetData>
  <sheetProtection/>
  <mergeCells count="6">
    <mergeCell ref="B7:N8"/>
    <mergeCell ref="B12:N13"/>
    <mergeCell ref="A2:N2"/>
    <mergeCell ref="B3:N3"/>
    <mergeCell ref="B4:N4"/>
    <mergeCell ref="A5:N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X16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4" customWidth="1"/>
    <col min="2" max="16384" width="9.140625" style="3" customWidth="1"/>
  </cols>
  <sheetData>
    <row r="1" spans="1:50" s="5" customFormat="1" ht="10.5">
      <c r="A1" s="2"/>
      <c r="B1" s="5" t="s">
        <v>145</v>
      </c>
      <c r="C1" s="5" t="s">
        <v>146</v>
      </c>
      <c r="D1" s="5" t="s">
        <v>147</v>
      </c>
      <c r="E1" s="5" t="s">
        <v>148</v>
      </c>
      <c r="F1" s="5" t="s">
        <v>149</v>
      </c>
      <c r="G1" s="5" t="s">
        <v>150</v>
      </c>
      <c r="H1" s="5" t="s">
        <v>151</v>
      </c>
      <c r="I1" s="5" t="s">
        <v>152</v>
      </c>
      <c r="J1" s="5" t="s">
        <v>153</v>
      </c>
      <c r="K1" s="5" t="s">
        <v>154</v>
      </c>
      <c r="L1" s="5" t="s">
        <v>155</v>
      </c>
      <c r="M1" s="5" t="s">
        <v>156</v>
      </c>
      <c r="N1" s="5" t="s">
        <v>157</v>
      </c>
      <c r="O1" s="5" t="s">
        <v>158</v>
      </c>
      <c r="P1" s="5" t="s">
        <v>159</v>
      </c>
      <c r="Q1" s="5" t="s">
        <v>160</v>
      </c>
      <c r="R1" s="5" t="s">
        <v>161</v>
      </c>
      <c r="S1" s="5" t="s">
        <v>162</v>
      </c>
      <c r="T1" s="5" t="s">
        <v>163</v>
      </c>
      <c r="U1" s="5" t="s">
        <v>164</v>
      </c>
      <c r="V1" s="5" t="s">
        <v>165</v>
      </c>
      <c r="W1" s="5" t="s">
        <v>166</v>
      </c>
      <c r="X1" s="5" t="s">
        <v>167</v>
      </c>
      <c r="Y1" s="5" t="s">
        <v>168</v>
      </c>
      <c r="Z1" s="5" t="s">
        <v>169</v>
      </c>
      <c r="AA1" s="5" t="s">
        <v>170</v>
      </c>
      <c r="AB1" s="5" t="s">
        <v>171</v>
      </c>
      <c r="AC1" s="5" t="s">
        <v>172</v>
      </c>
      <c r="AD1" s="5" t="s">
        <v>173</v>
      </c>
      <c r="AE1" s="5" t="s">
        <v>174</v>
      </c>
      <c r="AF1" s="5" t="s">
        <v>175</v>
      </c>
      <c r="AG1" s="5" t="s">
        <v>176</v>
      </c>
      <c r="AH1" s="5" t="s">
        <v>177</v>
      </c>
      <c r="AI1" s="5" t="s">
        <v>178</v>
      </c>
      <c r="AJ1" s="5" t="s">
        <v>179</v>
      </c>
      <c r="AK1" s="5" t="s">
        <v>180</v>
      </c>
      <c r="AL1" s="5" t="s">
        <v>181</v>
      </c>
      <c r="AM1" s="5" t="s">
        <v>182</v>
      </c>
      <c r="AN1" s="5" t="s">
        <v>183</v>
      </c>
      <c r="AO1" s="5" t="s">
        <v>184</v>
      </c>
      <c r="AP1" s="5" t="s">
        <v>185</v>
      </c>
      <c r="AQ1" s="5" t="s">
        <v>186</v>
      </c>
      <c r="AR1" s="5" t="s">
        <v>187</v>
      </c>
      <c r="AS1" s="5" t="s">
        <v>188</v>
      </c>
      <c r="AT1" s="5" t="s">
        <v>189</v>
      </c>
      <c r="AU1" s="5" t="s">
        <v>190</v>
      </c>
      <c r="AV1" s="5" t="s">
        <v>191</v>
      </c>
      <c r="AW1" s="5" t="s">
        <v>192</v>
      </c>
      <c r="AX1" s="5" t="s">
        <v>193</v>
      </c>
    </row>
    <row r="2" spans="1:14" ht="10.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0.5">
      <c r="A3" s="6"/>
      <c r="B3" s="80" t="s">
        <v>143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0.5">
      <c r="A4" s="6"/>
      <c r="B4" s="80" t="s">
        <v>144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10.5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7" spans="2:14" ht="10.5">
      <c r="B7" s="77" t="s">
        <v>19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2:14" ht="10.5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50" ht="10.5">
      <c r="A9" s="4" t="str">
        <f>'Форма 4т'!A17</f>
        <v>1.</v>
      </c>
      <c r="B9" s="4">
        <v>1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0</v>
      </c>
      <c r="L9" s="4">
        <v>0</v>
      </c>
      <c r="M9" s="4">
        <v>100</v>
      </c>
      <c r="N9" s="4">
        <v>0</v>
      </c>
      <c r="O9" s="4">
        <v>0</v>
      </c>
      <c r="P9" s="4">
        <v>1</v>
      </c>
      <c r="Q9" s="4">
        <v>1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1.7</v>
      </c>
      <c r="AH9" s="4">
        <v>1.6</v>
      </c>
      <c r="AI9" s="4">
        <v>1.29</v>
      </c>
      <c r="AJ9" s="4">
        <v>0.092</v>
      </c>
      <c r="AK9" s="4">
        <v>0.18</v>
      </c>
      <c r="AL9" s="4">
        <v>1</v>
      </c>
      <c r="AM9" s="4">
        <v>1</v>
      </c>
      <c r="AN9" s="4">
        <v>0.2</v>
      </c>
      <c r="AO9" s="4">
        <v>1.5</v>
      </c>
      <c r="AP9" s="4">
        <v>1</v>
      </c>
      <c r="AQ9" s="4">
        <v>1</v>
      </c>
      <c r="AR9" s="4">
        <v>1</v>
      </c>
      <c r="AS9" s="4">
        <v>1</v>
      </c>
      <c r="AT9" s="4">
        <v>1</v>
      </c>
      <c r="AU9" s="4">
        <v>100</v>
      </c>
      <c r="AV9" s="4">
        <v>1</v>
      </c>
      <c r="AW9" s="4">
        <v>1</v>
      </c>
      <c r="AX9" s="4">
        <v>1</v>
      </c>
    </row>
    <row r="10" spans="1:50" ht="10.5">
      <c r="A10" s="4" t="str">
        <f>'Форма 4т'!A36</f>
        <v>2.</v>
      </c>
      <c r="B10" s="4">
        <v>1</v>
      </c>
      <c r="C10" s="4">
        <v>1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0</v>
      </c>
      <c r="L10" s="4">
        <v>0</v>
      </c>
      <c r="M10" s="4">
        <v>100</v>
      </c>
      <c r="N10" s="4">
        <v>0</v>
      </c>
      <c r="O10" s="4">
        <v>0</v>
      </c>
      <c r="P10" s="4">
        <v>1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1.7</v>
      </c>
      <c r="AH10" s="4">
        <v>1.6</v>
      </c>
      <c r="AI10" s="4">
        <v>1.29</v>
      </c>
      <c r="AJ10" s="4">
        <v>0.092</v>
      </c>
      <c r="AK10" s="4">
        <v>0.18</v>
      </c>
      <c r="AL10" s="4">
        <v>1</v>
      </c>
      <c r="AM10" s="4">
        <v>1</v>
      </c>
      <c r="AN10" s="4">
        <v>0.2</v>
      </c>
      <c r="AO10" s="4">
        <v>1.5</v>
      </c>
      <c r="AP10" s="4">
        <v>1</v>
      </c>
      <c r="AQ10" s="4">
        <v>1</v>
      </c>
      <c r="AR10" s="4">
        <v>1</v>
      </c>
      <c r="AS10" s="4">
        <v>1</v>
      </c>
      <c r="AT10" s="4">
        <v>1</v>
      </c>
      <c r="AU10" s="4">
        <v>100</v>
      </c>
      <c r="AV10" s="4">
        <v>1</v>
      </c>
      <c r="AW10" s="4">
        <v>1</v>
      </c>
      <c r="AX10" s="4">
        <v>1</v>
      </c>
    </row>
    <row r="12" spans="2:14" ht="10.5">
      <c r="B12" s="77" t="s">
        <v>105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2:14" ht="10.5"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50" ht="10.5">
      <c r="A14" s="4" t="str">
        <f>'Форма 4т'!A138</f>
        <v>3.</v>
      </c>
      <c r="B14" s="4">
        <v>1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0</v>
      </c>
      <c r="L14" s="4">
        <v>0</v>
      </c>
      <c r="M14" s="4">
        <v>100</v>
      </c>
      <c r="N14" s="4">
        <v>0</v>
      </c>
      <c r="O14" s="4">
        <v>0</v>
      </c>
      <c r="P14" s="4">
        <v>1</v>
      </c>
      <c r="Q14" s="4">
        <v>1</v>
      </c>
      <c r="R14" s="4">
        <v>0</v>
      </c>
      <c r="S14" s="4">
        <v>0</v>
      </c>
      <c r="T14" s="4">
        <v>1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1.7</v>
      </c>
      <c r="AH14" s="4">
        <v>1.6</v>
      </c>
      <c r="AI14" s="4">
        <v>1.29</v>
      </c>
      <c r="AJ14" s="4">
        <v>0.092</v>
      </c>
      <c r="AK14" s="4">
        <v>0.18</v>
      </c>
      <c r="AL14" s="4">
        <v>1</v>
      </c>
      <c r="AM14" s="4">
        <v>1</v>
      </c>
      <c r="AN14" s="4">
        <v>0.2</v>
      </c>
      <c r="AO14" s="4">
        <v>1.5</v>
      </c>
      <c r="AP14" s="4">
        <v>1</v>
      </c>
      <c r="AQ14" s="4">
        <v>1</v>
      </c>
      <c r="AR14" s="4">
        <v>1</v>
      </c>
      <c r="AS14" s="4">
        <v>1</v>
      </c>
      <c r="AT14" s="4">
        <v>1</v>
      </c>
      <c r="AU14" s="4">
        <v>100</v>
      </c>
      <c r="AV14" s="4">
        <v>1</v>
      </c>
      <c r="AW14" s="4">
        <v>1</v>
      </c>
      <c r="AX14" s="4">
        <v>1</v>
      </c>
    </row>
    <row r="15" spans="1:50" ht="10.5">
      <c r="A15" s="4" t="str">
        <f>'Форма 4т'!A155</f>
        <v>4.</v>
      </c>
      <c r="B15" s="4">
        <v>1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0</v>
      </c>
      <c r="L15" s="4">
        <v>0</v>
      </c>
      <c r="M15" s="4">
        <v>100</v>
      </c>
      <c r="N15" s="4">
        <v>0</v>
      </c>
      <c r="O15" s="4">
        <v>0</v>
      </c>
      <c r="P15" s="4">
        <v>1</v>
      </c>
      <c r="Q15" s="4">
        <v>1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1.7</v>
      </c>
      <c r="AH15" s="4">
        <v>1.6</v>
      </c>
      <c r="AI15" s="4">
        <v>1.29</v>
      </c>
      <c r="AJ15" s="4">
        <v>0.092</v>
      </c>
      <c r="AK15" s="4">
        <v>0.18</v>
      </c>
      <c r="AL15" s="4">
        <v>1</v>
      </c>
      <c r="AM15" s="4">
        <v>1</v>
      </c>
      <c r="AN15" s="4">
        <v>0.2</v>
      </c>
      <c r="AO15" s="4">
        <v>1.5</v>
      </c>
      <c r="AP15" s="4">
        <v>1</v>
      </c>
      <c r="AQ15" s="4">
        <v>1</v>
      </c>
      <c r="AR15" s="4">
        <v>1</v>
      </c>
      <c r="AS15" s="4">
        <v>1</v>
      </c>
      <c r="AT15" s="4">
        <v>1</v>
      </c>
      <c r="AU15" s="4">
        <v>100</v>
      </c>
      <c r="AV15" s="4">
        <v>1</v>
      </c>
      <c r="AW15" s="4">
        <v>1</v>
      </c>
      <c r="AX15" s="4">
        <v>1</v>
      </c>
    </row>
    <row r="16" spans="1:50" ht="10.5">
      <c r="A16" s="4" t="str">
        <f>'Форма 4т'!A172</f>
        <v>5.</v>
      </c>
      <c r="B16" s="4">
        <v>1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0</v>
      </c>
      <c r="L16" s="4">
        <v>0</v>
      </c>
      <c r="M16" s="4">
        <v>100</v>
      </c>
      <c r="N16" s="4">
        <v>0</v>
      </c>
      <c r="O16" s="4">
        <v>0</v>
      </c>
      <c r="P16" s="4">
        <v>1</v>
      </c>
      <c r="Q16" s="4">
        <v>1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1.7</v>
      </c>
      <c r="AH16" s="4">
        <v>1.6</v>
      </c>
      <c r="AI16" s="4">
        <v>1.29</v>
      </c>
      <c r="AJ16" s="4">
        <v>0.092</v>
      </c>
      <c r="AK16" s="4">
        <v>0.18</v>
      </c>
      <c r="AL16" s="4">
        <v>1</v>
      </c>
      <c r="AM16" s="4">
        <v>1</v>
      </c>
      <c r="AN16" s="4">
        <v>0.2</v>
      </c>
      <c r="AO16" s="4">
        <v>1.5</v>
      </c>
      <c r="AP16" s="4">
        <v>1</v>
      </c>
      <c r="AQ16" s="4">
        <v>1</v>
      </c>
      <c r="AR16" s="4">
        <v>1</v>
      </c>
      <c r="AS16" s="4">
        <v>1</v>
      </c>
      <c r="AT16" s="4">
        <v>1</v>
      </c>
      <c r="AU16" s="4">
        <v>100</v>
      </c>
      <c r="AV16" s="4">
        <v>1</v>
      </c>
      <c r="AW16" s="4">
        <v>1</v>
      </c>
      <c r="AX16" s="4">
        <v>1</v>
      </c>
    </row>
  </sheetData>
  <sheetProtection/>
  <mergeCells count="6">
    <mergeCell ref="B7:N8"/>
    <mergeCell ref="B12:N13"/>
    <mergeCell ref="A2:N2"/>
    <mergeCell ref="B3:N3"/>
    <mergeCell ref="B4:N4"/>
    <mergeCell ref="A5:N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N16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9" customWidth="1"/>
    <col min="2" max="16384" width="9.140625" style="8" customWidth="1"/>
  </cols>
  <sheetData>
    <row r="1" spans="2:10" s="5" customFormat="1" ht="10.5">
      <c r="B1" s="5" t="s">
        <v>194</v>
      </c>
      <c r="C1" s="5" t="s">
        <v>195</v>
      </c>
      <c r="D1" s="5" t="s">
        <v>196</v>
      </c>
      <c r="E1" s="5" t="s">
        <v>197</v>
      </c>
      <c r="F1" s="5" t="s">
        <v>198</v>
      </c>
      <c r="G1" s="5" t="s">
        <v>199</v>
      </c>
      <c r="H1" s="5" t="s">
        <v>200</v>
      </c>
      <c r="I1" s="5" t="s">
        <v>201</v>
      </c>
      <c r="J1" s="5" t="s">
        <v>202</v>
      </c>
    </row>
    <row r="2" spans="1:14" ht="10.5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0.5">
      <c r="A3" s="10"/>
      <c r="B3" s="84" t="s">
        <v>143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0.5">
      <c r="A4" s="10"/>
      <c r="B4" s="84" t="s">
        <v>144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10.5">
      <c r="A5" s="82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7" spans="2:14" ht="10.5">
      <c r="B7" s="81" t="s">
        <v>19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2:14" ht="10.5"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1:10" ht="10.5">
      <c r="A9" s="9" t="str">
        <f>'Форма 4т'!A17</f>
        <v>1.</v>
      </c>
      <c r="B9" s="8" t="s">
        <v>203</v>
      </c>
      <c r="C9" s="8" t="s">
        <v>204</v>
      </c>
      <c r="D9" s="8" t="s">
        <v>205</v>
      </c>
      <c r="E9" s="8" t="s">
        <v>205</v>
      </c>
      <c r="F9" s="8" t="s">
        <v>206</v>
      </c>
      <c r="G9" s="8" t="s">
        <v>205</v>
      </c>
      <c r="H9" s="8" t="s">
        <v>205</v>
      </c>
      <c r="I9" s="8" t="s">
        <v>203</v>
      </c>
      <c r="J9" s="8" t="s">
        <v>205</v>
      </c>
    </row>
    <row r="10" spans="1:10" ht="10.5">
      <c r="A10" s="9" t="str">
        <f>'Форма 4т'!A36</f>
        <v>2.</v>
      </c>
      <c r="B10" s="8" t="s">
        <v>203</v>
      </c>
      <c r="C10" s="8" t="s">
        <v>205</v>
      </c>
      <c r="D10" s="8" t="s">
        <v>205</v>
      </c>
      <c r="E10" s="8" t="s">
        <v>205</v>
      </c>
      <c r="F10" s="8" t="s">
        <v>207</v>
      </c>
      <c r="G10" s="8" t="s">
        <v>203</v>
      </c>
      <c r="H10" s="8" t="s">
        <v>205</v>
      </c>
      <c r="I10" s="8" t="s">
        <v>203</v>
      </c>
      <c r="J10" s="8" t="s">
        <v>203</v>
      </c>
    </row>
    <row r="12" spans="2:14" ht="10.5">
      <c r="B12" s="81" t="s">
        <v>105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</row>
    <row r="13" spans="2:14" ht="10.5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</row>
    <row r="14" spans="1:10" ht="10.5">
      <c r="A14" s="9" t="str">
        <f>'Форма 4т'!A138</f>
        <v>3.</v>
      </c>
      <c r="B14" s="8" t="s">
        <v>203</v>
      </c>
      <c r="C14" s="8" t="s">
        <v>205</v>
      </c>
      <c r="D14" s="8" t="s">
        <v>205</v>
      </c>
      <c r="E14" s="8" t="s">
        <v>205</v>
      </c>
      <c r="F14" s="8" t="s">
        <v>207</v>
      </c>
      <c r="G14" s="8" t="s">
        <v>203</v>
      </c>
      <c r="H14" s="8" t="s">
        <v>205</v>
      </c>
      <c r="I14" s="8" t="s">
        <v>203</v>
      </c>
      <c r="J14" s="8" t="s">
        <v>203</v>
      </c>
    </row>
    <row r="15" spans="1:10" ht="10.5">
      <c r="A15" s="9" t="str">
        <f>'Форма 4т'!A155</f>
        <v>4.</v>
      </c>
      <c r="B15" s="8" t="s">
        <v>203</v>
      </c>
      <c r="C15" s="8" t="s">
        <v>205</v>
      </c>
      <c r="D15" s="8" t="s">
        <v>205</v>
      </c>
      <c r="E15" s="8" t="s">
        <v>205</v>
      </c>
      <c r="F15" s="8" t="s">
        <v>207</v>
      </c>
      <c r="G15" s="8" t="s">
        <v>203</v>
      </c>
      <c r="H15" s="8" t="s">
        <v>205</v>
      </c>
      <c r="I15" s="8" t="s">
        <v>203</v>
      </c>
      <c r="J15" s="8" t="s">
        <v>203</v>
      </c>
    </row>
    <row r="16" spans="1:10" ht="10.5">
      <c r="A16" s="9" t="str">
        <f>'Форма 4т'!A172</f>
        <v>5.</v>
      </c>
      <c r="B16" s="8" t="s">
        <v>203</v>
      </c>
      <c r="C16" s="8" t="s">
        <v>205</v>
      </c>
      <c r="D16" s="8" t="s">
        <v>205</v>
      </c>
      <c r="E16" s="8" t="s">
        <v>205</v>
      </c>
      <c r="F16" s="8" t="s">
        <v>207</v>
      </c>
      <c r="G16" s="8" t="s">
        <v>203</v>
      </c>
      <c r="H16" s="8" t="s">
        <v>205</v>
      </c>
      <c r="I16" s="8" t="s">
        <v>203</v>
      </c>
      <c r="J16" s="8" t="s">
        <v>203</v>
      </c>
    </row>
  </sheetData>
  <sheetProtection/>
  <mergeCells count="6">
    <mergeCell ref="B7:N8"/>
    <mergeCell ref="B12:N13"/>
    <mergeCell ref="A2:N2"/>
    <mergeCell ref="B3:N3"/>
    <mergeCell ref="B4:N4"/>
    <mergeCell ref="A5:N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2:N257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4" customWidth="1"/>
    <col min="2" max="2" width="44.421875" style="1" customWidth="1"/>
    <col min="3" max="3" width="3.421875" style="8" customWidth="1"/>
    <col min="4" max="4" width="6.00390625" style="11" customWidth="1"/>
    <col min="5" max="5" width="6.00390625" style="1" customWidth="1"/>
    <col min="6" max="9" width="12.7109375" style="11" customWidth="1"/>
    <col min="10" max="11" width="18.7109375" style="11" customWidth="1"/>
    <col min="12" max="12" width="12.7109375" style="11" customWidth="1"/>
    <col min="13" max="13" width="9.140625" style="11" customWidth="1"/>
    <col min="14" max="14" width="3.421875" style="8" hidden="1" customWidth="1"/>
    <col min="15" max="16384" width="9.140625" style="11" customWidth="1"/>
  </cols>
  <sheetData>
    <row r="2" spans="1:14" ht="10.5">
      <c r="A2" s="78"/>
      <c r="B2" s="85"/>
      <c r="C2" s="85"/>
      <c r="D2" s="86"/>
      <c r="E2" s="85"/>
      <c r="F2" s="86"/>
      <c r="G2" s="86"/>
      <c r="H2" s="86"/>
      <c r="I2" s="86"/>
      <c r="J2" s="86"/>
      <c r="K2" s="86"/>
      <c r="L2" s="86"/>
      <c r="M2" s="86"/>
      <c r="N2" s="85"/>
    </row>
    <row r="3" spans="1:14" ht="10.5">
      <c r="A3" s="6"/>
      <c r="B3" s="80" t="s">
        <v>143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0.5">
      <c r="A4" s="6"/>
      <c r="B4" s="80" t="s">
        <v>144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10.5">
      <c r="A5" s="78"/>
      <c r="B5" s="85"/>
      <c r="C5" s="85"/>
      <c r="D5" s="86"/>
      <c r="E5" s="85"/>
      <c r="F5" s="86"/>
      <c r="G5" s="86"/>
      <c r="H5" s="86"/>
      <c r="I5" s="86"/>
      <c r="J5" s="86"/>
      <c r="K5" s="86"/>
      <c r="L5" s="86"/>
      <c r="M5" s="86"/>
      <c r="N5" s="85"/>
    </row>
    <row r="7" spans="2:14" ht="10.5">
      <c r="B7" s="77" t="s">
        <v>19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2:14" ht="10.5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3" s="5" customFormat="1" ht="10.5">
      <c r="A9" s="2"/>
      <c r="B9" s="5" t="s">
        <v>208</v>
      </c>
      <c r="C9" s="5" t="s">
        <v>209</v>
      </c>
      <c r="D9" s="12" t="s">
        <v>210</v>
      </c>
      <c r="E9" s="5" t="s">
        <v>211</v>
      </c>
      <c r="F9" s="5" t="s">
        <v>212</v>
      </c>
      <c r="G9" s="5" t="s">
        <v>213</v>
      </c>
      <c r="H9" s="5" t="s">
        <v>214</v>
      </c>
      <c r="I9" s="5" t="s">
        <v>215</v>
      </c>
      <c r="J9" s="5" t="s">
        <v>216</v>
      </c>
      <c r="K9" s="5" t="s">
        <v>217</v>
      </c>
      <c r="L9" s="5" t="s">
        <v>218</v>
      </c>
      <c r="M9" s="5" t="s">
        <v>219</v>
      </c>
    </row>
    <row r="10" spans="1:14" ht="10.5">
      <c r="A10" s="4">
        <v>1</v>
      </c>
      <c r="B10" s="1" t="s">
        <v>111</v>
      </c>
      <c r="C10" s="8" t="s">
        <v>220</v>
      </c>
      <c r="D10" s="11">
        <v>0</v>
      </c>
      <c r="E10" s="11"/>
      <c r="F10" s="3">
        <f>ROUND(SUM('Базовые цены с учетом расхода'!B9:B10),2)</f>
        <v>106.36</v>
      </c>
      <c r="G10" s="3">
        <f>ROUND(SUM('Базовые цены с учетом расхода'!C9:C10),2)</f>
        <v>106.19</v>
      </c>
      <c r="H10" s="3">
        <f>ROUND(SUM('Базовые цены с учетом расхода'!D9:D10),2)</f>
        <v>0.17</v>
      </c>
      <c r="I10" s="3">
        <f>ROUND(SUM('Базовые цены с учетом расхода'!E9:E10),2)</f>
        <v>0.06</v>
      </c>
      <c r="J10" s="7" t="e">
        <f>ROUND(SUM('Базовые цены с учетом расхода'!I9:I10),8)</f>
        <v>#NAME?</v>
      </c>
      <c r="K10" s="7" t="e">
        <f>ROUND(SUM('Базовые цены с учетом расхода'!K9:K10),8)</f>
        <v>#NAME?</v>
      </c>
      <c r="L10" s="3">
        <f>ROUND(SUM('Базовые цены с учетом расхода'!F9:F10),2)</f>
        <v>0</v>
      </c>
      <c r="N10" s="11"/>
    </row>
    <row r="11" spans="1:12" ht="10.5">
      <c r="A11" s="4">
        <v>2</v>
      </c>
      <c r="B11" s="1" t="s">
        <v>51</v>
      </c>
      <c r="C11" s="8" t="s">
        <v>221</v>
      </c>
      <c r="D11" s="11">
        <v>0</v>
      </c>
      <c r="F11" s="3">
        <f>ROUND(SUMIF(Определители!I9:I10,"= ",'Базовые цены с учетом расхода'!B9:B10),2)</f>
        <v>0</v>
      </c>
      <c r="G11" s="3">
        <f>ROUND(SUMIF(Определители!I9:I10,"= ",'Базовые цены с учетом расхода'!C9:C10),2)</f>
        <v>0</v>
      </c>
      <c r="H11" s="3">
        <f>ROUND(SUMIF(Определители!I9:I10,"= ",'Базовые цены с учетом расхода'!D9:D10),2)</f>
        <v>0</v>
      </c>
      <c r="I11" s="3">
        <f>ROUND(SUMIF(Определители!I9:I10,"= ",'Базовые цены с учетом расхода'!E9:E10),2)</f>
        <v>0</v>
      </c>
      <c r="J11" s="7">
        <f>ROUND(SUMIF(Определители!I9:I10,"= ",'Базовые цены с учетом расхода'!I9:I10),8)</f>
        <v>0</v>
      </c>
      <c r="K11" s="7">
        <f>ROUND(SUMIF(Определители!I9:I10,"= ",'Базовые цены с учетом расхода'!K9:K10),8)</f>
        <v>0</v>
      </c>
      <c r="L11" s="3">
        <f>ROUND(SUMIF(Определители!I9:I10,"= ",'Базовые цены с учетом расхода'!F9:F10),2)</f>
        <v>0</v>
      </c>
    </row>
    <row r="12" spans="1:12" ht="10.5">
      <c r="A12" s="4">
        <v>3</v>
      </c>
      <c r="B12" s="1" t="s">
        <v>52</v>
      </c>
      <c r="C12" s="8" t="s">
        <v>221</v>
      </c>
      <c r="D12" s="11">
        <v>0</v>
      </c>
      <c r="F12" s="3" t="e">
        <f>ROUND(СУММПРОИЗВЕСЛИ(0.01,Определители!I9:I10," ",'Базовые цены с учетом расхода'!B9:B10,Начисления!X9:X10,0),2)</f>
        <v>#NAME?</v>
      </c>
      <c r="G12" s="3"/>
      <c r="H12" s="3"/>
      <c r="I12" s="3"/>
      <c r="J12" s="7"/>
      <c r="K12" s="7"/>
      <c r="L12" s="3"/>
    </row>
    <row r="13" spans="1:12" ht="10.5">
      <c r="A13" s="4">
        <v>4</v>
      </c>
      <c r="B13" s="1" t="s">
        <v>53</v>
      </c>
      <c r="C13" s="8" t="s">
        <v>221</v>
      </c>
      <c r="D13" s="11">
        <v>0</v>
      </c>
      <c r="F13" s="3" t="e">
        <f>ROUND(СУММПРОИЗВЕСЛИ(0.01,Определители!I9:I10," ",'Базовые цены с учетом расхода'!B9:B10,Начисления!Y9:Y10,0),2)</f>
        <v>#NAME?</v>
      </c>
      <c r="G13" s="3"/>
      <c r="H13" s="3"/>
      <c r="I13" s="3"/>
      <c r="J13" s="7"/>
      <c r="K13" s="7"/>
      <c r="L13" s="3"/>
    </row>
    <row r="14" spans="1:12" ht="10.5">
      <c r="A14" s="4">
        <v>5</v>
      </c>
      <c r="B14" s="1" t="s">
        <v>54</v>
      </c>
      <c r="C14" s="8" t="s">
        <v>221</v>
      </c>
      <c r="D14" s="11">
        <v>0</v>
      </c>
      <c r="F14" s="3" t="e">
        <f>ROUND(ТРАНСПРАСХОД(Определители!B9:B10,Определители!H9:H10,Определители!I9:I10,'Базовые цены с учетом расхода'!B9:B10,Начисления!Z9:Z10,Начисления!AA9:AA10),2)</f>
        <v>#NAME?</v>
      </c>
      <c r="G14" s="3"/>
      <c r="H14" s="3"/>
      <c r="I14" s="3"/>
      <c r="J14" s="7"/>
      <c r="K14" s="7"/>
      <c r="L14" s="3"/>
    </row>
    <row r="15" spans="1:12" ht="10.5">
      <c r="A15" s="4">
        <v>6</v>
      </c>
      <c r="B15" s="1" t="s">
        <v>55</v>
      </c>
      <c r="C15" s="8" t="s">
        <v>221</v>
      </c>
      <c r="D15" s="11">
        <v>0</v>
      </c>
      <c r="F15" s="3" t="e">
        <f>ROUND(СУММПРОИЗВЕСЛИ(0.01,Определители!I9:I10," ",'Базовые цены с учетом расхода'!B9:B10,Начисления!AC9:AC10,0),2)</f>
        <v>#NAME?</v>
      </c>
      <c r="G15" s="3"/>
      <c r="H15" s="3"/>
      <c r="I15" s="3"/>
      <c r="J15" s="7"/>
      <c r="K15" s="7"/>
      <c r="L15" s="3"/>
    </row>
    <row r="16" spans="1:12" ht="10.5">
      <c r="A16" s="4">
        <v>7</v>
      </c>
      <c r="B16" s="1" t="s">
        <v>56</v>
      </c>
      <c r="C16" s="8" t="s">
        <v>221</v>
      </c>
      <c r="D16" s="11">
        <v>0</v>
      </c>
      <c r="F16" s="3" t="e">
        <f>ROUND(СУММПРОИЗВЕСЛИ(0.01,Определители!I9:I10," ",'Базовые цены с учетом расхода'!B9:B10,Начисления!AF9:AF10,0),2)</f>
        <v>#NAME?</v>
      </c>
      <c r="G16" s="3"/>
      <c r="H16" s="3"/>
      <c r="I16" s="3"/>
      <c r="J16" s="7"/>
      <c r="K16" s="7"/>
      <c r="L16" s="3"/>
    </row>
    <row r="17" spans="1:12" ht="10.5">
      <c r="A17" s="4">
        <v>8</v>
      </c>
      <c r="B17" s="1" t="s">
        <v>57</v>
      </c>
      <c r="C17" s="8" t="s">
        <v>221</v>
      </c>
      <c r="D17" s="11">
        <v>0</v>
      </c>
      <c r="F17" s="3" t="e">
        <f>ROUND(ЗАГОТСКЛАДРАСХОД(Определители!B9:B10,Определители!H9:H10,Определители!I9:I10,'Базовые цены с учетом расхода'!B9:B10,Начисления!X9:X10,Начисления!Y9:Y10,Начисления!Z9:Z10,Начисления!AA9:AA10,Начисления!AB9:AB10,Начисления!AC9:AC10,Начисления!AF9:AF10),2)</f>
        <v>#NAME?</v>
      </c>
      <c r="G17" s="3"/>
      <c r="H17" s="3"/>
      <c r="I17" s="3"/>
      <c r="J17" s="7"/>
      <c r="K17" s="7"/>
      <c r="L17" s="3"/>
    </row>
    <row r="18" spans="1:12" ht="10.5">
      <c r="A18" s="4">
        <v>9</v>
      </c>
      <c r="B18" s="1" t="s">
        <v>58</v>
      </c>
      <c r="C18" s="8" t="s">
        <v>221</v>
      </c>
      <c r="D18" s="11">
        <v>0</v>
      </c>
      <c r="F18" s="3" t="e">
        <f>ROUND(СУММПРОИЗВЕСЛИ(1,Определители!I9:I10," ",'Базовые цены с учетом расхода'!M9:M10,Начисления!I9:I10,0),2)</f>
        <v>#NAME?</v>
      </c>
      <c r="G18" s="3"/>
      <c r="H18" s="3"/>
      <c r="I18" s="3"/>
      <c r="J18" s="7"/>
      <c r="K18" s="7"/>
      <c r="L18" s="3"/>
    </row>
    <row r="19" spans="1:12" ht="10.5">
      <c r="A19" s="4">
        <v>10</v>
      </c>
      <c r="B19" s="1" t="s">
        <v>59</v>
      </c>
      <c r="C19" s="8" t="s">
        <v>222</v>
      </c>
      <c r="D19" s="11">
        <v>0</v>
      </c>
      <c r="F19" s="3" t="e">
        <f>ROUND((F18+F29+F49),2)</f>
        <v>#NAME?</v>
      </c>
      <c r="G19" s="3"/>
      <c r="H19" s="3"/>
      <c r="I19" s="3"/>
      <c r="J19" s="7"/>
      <c r="K19" s="7"/>
      <c r="L19" s="3"/>
    </row>
    <row r="20" spans="1:12" ht="10.5">
      <c r="A20" s="4">
        <v>11</v>
      </c>
      <c r="B20" s="1" t="s">
        <v>60</v>
      </c>
      <c r="C20" s="8" t="s">
        <v>222</v>
      </c>
      <c r="D20" s="11">
        <v>0</v>
      </c>
      <c r="F20" s="3" t="e">
        <f>ROUND((F11+F12+F13+F14+F15+F16+F17+F19),2)</f>
        <v>#NAME?</v>
      </c>
      <c r="G20" s="3"/>
      <c r="H20" s="3"/>
      <c r="I20" s="3"/>
      <c r="J20" s="7"/>
      <c r="K20" s="7"/>
      <c r="L20" s="3"/>
    </row>
    <row r="21" spans="1:12" ht="10.5">
      <c r="A21" s="4">
        <v>12</v>
      </c>
      <c r="B21" s="1" t="s">
        <v>61</v>
      </c>
      <c r="C21" s="8" t="s">
        <v>221</v>
      </c>
      <c r="D21" s="11">
        <v>0</v>
      </c>
      <c r="F21" s="3">
        <f>ROUND(SUMIF(Определители!I9:I10,"=1",'Базовые цены с учетом расхода'!B9:B10),2)</f>
        <v>106.36</v>
      </c>
      <c r="G21" s="3">
        <f>ROUND(SUMIF(Определители!I9:I10,"=1",'Базовые цены с учетом расхода'!C9:C10),2)</f>
        <v>106.19</v>
      </c>
      <c r="H21" s="3">
        <f>ROUND(SUMIF(Определители!I9:I10,"=1",'Базовые цены с учетом расхода'!D9:D10),2)</f>
        <v>0.17</v>
      </c>
      <c r="I21" s="3">
        <f>ROUND(SUMIF(Определители!I9:I10,"=1",'Базовые цены с учетом расхода'!E9:E10),2)</f>
        <v>0.06</v>
      </c>
      <c r="J21" s="7" t="e">
        <f>ROUND(SUMIF(Определители!I9:I10,"=1",'Базовые цены с учетом расхода'!I9:I10),8)</f>
        <v>#NAME?</v>
      </c>
      <c r="K21" s="7" t="e">
        <f>ROUND(SUMIF(Определители!I9:I10,"=1",'Базовые цены с учетом расхода'!K9:K10),8)</f>
        <v>#NAME?</v>
      </c>
      <c r="L21" s="3">
        <f>ROUND(SUMIF(Определители!I9:I10,"=1",'Базовые цены с учетом расхода'!F9:F10),2)</f>
        <v>0</v>
      </c>
    </row>
    <row r="22" spans="1:12" ht="10.5">
      <c r="A22" s="4">
        <v>13</v>
      </c>
      <c r="B22" s="1" t="s">
        <v>62</v>
      </c>
      <c r="C22" s="8" t="s">
        <v>221</v>
      </c>
      <c r="D22" s="11">
        <v>0</v>
      </c>
      <c r="F22" s="3"/>
      <c r="G22" s="3"/>
      <c r="H22" s="3"/>
      <c r="I22" s="3"/>
      <c r="J22" s="7"/>
      <c r="K22" s="7"/>
      <c r="L22" s="3"/>
    </row>
    <row r="23" spans="1:12" ht="10.5">
      <c r="A23" s="4">
        <v>14</v>
      </c>
      <c r="B23" s="1" t="s">
        <v>63</v>
      </c>
      <c r="C23" s="8" t="s">
        <v>221</v>
      </c>
      <c r="D23" s="11">
        <v>0</v>
      </c>
      <c r="F23" s="3"/>
      <c r="G23" s="3">
        <f>ROUND(SUMIF(Определители!I9:I10,"=1",'Базовые цены с учетом расхода'!U9:U10),2)</f>
        <v>0</v>
      </c>
      <c r="H23" s="3"/>
      <c r="I23" s="3"/>
      <c r="J23" s="7"/>
      <c r="K23" s="7"/>
      <c r="L23" s="3"/>
    </row>
    <row r="24" spans="1:12" ht="10.5">
      <c r="A24" s="4">
        <v>15</v>
      </c>
      <c r="B24" s="1" t="s">
        <v>64</v>
      </c>
      <c r="C24" s="8" t="s">
        <v>221</v>
      </c>
      <c r="D24" s="11">
        <v>0</v>
      </c>
      <c r="F24" s="3">
        <f>ROUND(SUMIF(Определители!I9:I10,"=1",'Базовые цены с учетом расхода'!V9:V10),2)</f>
        <v>0</v>
      </c>
      <c r="G24" s="3"/>
      <c r="H24" s="3"/>
      <c r="I24" s="3"/>
      <c r="J24" s="7"/>
      <c r="K24" s="7"/>
      <c r="L24" s="3"/>
    </row>
    <row r="25" spans="1:12" ht="10.5">
      <c r="A25" s="4">
        <v>16</v>
      </c>
      <c r="B25" s="1" t="s">
        <v>65</v>
      </c>
      <c r="C25" s="8" t="s">
        <v>221</v>
      </c>
      <c r="D25" s="11">
        <v>0</v>
      </c>
      <c r="F25" s="3" t="e">
        <f>ROUND(СУММЕСЛИ2(Определители!I9:I10,"1",Определители!G9:G10,"1",'Базовые цены с учетом расхода'!B9:B10),2)</f>
        <v>#NAME?</v>
      </c>
      <c r="G25" s="3"/>
      <c r="H25" s="3"/>
      <c r="I25" s="3"/>
      <c r="J25" s="7"/>
      <c r="K25" s="7"/>
      <c r="L25" s="3"/>
    </row>
    <row r="26" spans="1:12" ht="10.5">
      <c r="A26" s="4">
        <v>17</v>
      </c>
      <c r="B26" s="1" t="s">
        <v>66</v>
      </c>
      <c r="C26" s="8" t="s">
        <v>221</v>
      </c>
      <c r="D26" s="11">
        <v>0</v>
      </c>
      <c r="F26" s="3">
        <f>ROUND(SUMIF(Определители!I9:I10,"=1",'Базовые цены с учетом расхода'!H9:H10),2)</f>
        <v>0</v>
      </c>
      <c r="G26" s="3"/>
      <c r="H26" s="3"/>
      <c r="I26" s="3"/>
      <c r="J26" s="7"/>
      <c r="K26" s="7"/>
      <c r="L26" s="3"/>
    </row>
    <row r="27" spans="1:12" ht="10.5">
      <c r="A27" s="4">
        <v>18</v>
      </c>
      <c r="B27" s="1" t="s">
        <v>72</v>
      </c>
      <c r="C27" s="8" t="s">
        <v>221</v>
      </c>
      <c r="D27" s="11">
        <v>0</v>
      </c>
      <c r="F27" s="3">
        <f>ROUND(SUMIF(Определители!I9:I10,"=1",'Базовые цены с учетом расхода'!N9:N10),2)</f>
        <v>90.31</v>
      </c>
      <c r="G27" s="3"/>
      <c r="H27" s="3"/>
      <c r="I27" s="3"/>
      <c r="J27" s="7"/>
      <c r="K27" s="7"/>
      <c r="L27" s="3"/>
    </row>
    <row r="28" spans="1:12" ht="10.5">
      <c r="A28" s="4">
        <v>19</v>
      </c>
      <c r="B28" s="1" t="s">
        <v>73</v>
      </c>
      <c r="C28" s="8" t="s">
        <v>221</v>
      </c>
      <c r="D28" s="11">
        <v>0</v>
      </c>
      <c r="F28" s="3">
        <f>ROUND(SUMIF(Определители!I9:I10,"=1",'Базовые цены с учетом расхода'!O9:O10),2)</f>
        <v>69.06</v>
      </c>
      <c r="G28" s="3"/>
      <c r="H28" s="3"/>
      <c r="I28" s="3"/>
      <c r="J28" s="7"/>
      <c r="K28" s="7"/>
      <c r="L28" s="3"/>
    </row>
    <row r="29" spans="1:12" ht="10.5">
      <c r="A29" s="4">
        <v>20</v>
      </c>
      <c r="B29" s="1" t="s">
        <v>59</v>
      </c>
      <c r="C29" s="8" t="s">
        <v>221</v>
      </c>
      <c r="D29" s="11">
        <v>0</v>
      </c>
      <c r="F29" s="3" t="e">
        <f>ROUND(СУММПРОИЗВЕСЛИ(1,Определители!I9:I10," ",'Базовые цены с учетом расхода'!M9:M10,Начисления!I9:I10,0),2)</f>
        <v>#NAME?</v>
      </c>
      <c r="G29" s="3"/>
      <c r="H29" s="3"/>
      <c r="I29" s="3"/>
      <c r="J29" s="7"/>
      <c r="K29" s="7"/>
      <c r="L29" s="3"/>
    </row>
    <row r="30" spans="1:12" ht="10.5">
      <c r="A30" s="4">
        <v>21</v>
      </c>
      <c r="B30" s="1" t="s">
        <v>69</v>
      </c>
      <c r="C30" s="8" t="s">
        <v>222</v>
      </c>
      <c r="D30" s="11">
        <v>0</v>
      </c>
      <c r="F30" s="3">
        <f>ROUND((F21+F27+F28),2)</f>
        <v>265.73</v>
      </c>
      <c r="G30" s="3"/>
      <c r="H30" s="3"/>
      <c r="I30" s="3"/>
      <c r="J30" s="7"/>
      <c r="K30" s="7"/>
      <c r="L30" s="3"/>
    </row>
    <row r="31" spans="1:12" ht="10.5">
      <c r="A31" s="4">
        <v>22</v>
      </c>
      <c r="B31" s="1" t="s">
        <v>70</v>
      </c>
      <c r="C31" s="8" t="s">
        <v>221</v>
      </c>
      <c r="D31" s="11">
        <v>0</v>
      </c>
      <c r="F31" s="3">
        <f>ROUND(SUMIF(Определители!I9:I10,"=2",'Базовые цены с учетом расхода'!B9:B10),2)</f>
        <v>0</v>
      </c>
      <c r="G31" s="3">
        <f>ROUND(SUMIF(Определители!I9:I10,"=2",'Базовые цены с учетом расхода'!C9:C10),2)</f>
        <v>0</v>
      </c>
      <c r="H31" s="3">
        <f>ROUND(SUMIF(Определители!I9:I10,"=2",'Базовые цены с учетом расхода'!D9:D10),2)</f>
        <v>0</v>
      </c>
      <c r="I31" s="3">
        <f>ROUND(SUMIF(Определители!I9:I10,"=2",'Базовые цены с учетом расхода'!E9:E10),2)</f>
        <v>0</v>
      </c>
      <c r="J31" s="7">
        <f>ROUND(SUMIF(Определители!I9:I10,"=2",'Базовые цены с учетом расхода'!I9:I10),8)</f>
        <v>0</v>
      </c>
      <c r="K31" s="7">
        <f>ROUND(SUMIF(Определители!I9:I10,"=2",'Базовые цены с учетом расхода'!K9:K10),8)</f>
        <v>0</v>
      </c>
      <c r="L31" s="3">
        <f>ROUND(SUMIF(Определители!I9:I10,"=2",'Базовые цены с учетом расхода'!F9:F10),2)</f>
        <v>0</v>
      </c>
    </row>
    <row r="32" spans="1:12" ht="10.5">
      <c r="A32" s="4">
        <v>23</v>
      </c>
      <c r="B32" s="1" t="s">
        <v>62</v>
      </c>
      <c r="C32" s="8" t="s">
        <v>221</v>
      </c>
      <c r="D32" s="11">
        <v>0</v>
      </c>
      <c r="F32" s="3"/>
      <c r="G32" s="3"/>
      <c r="H32" s="3"/>
      <c r="I32" s="3"/>
      <c r="J32" s="7"/>
      <c r="K32" s="7"/>
      <c r="L32" s="3"/>
    </row>
    <row r="33" spans="1:12" ht="10.5">
      <c r="A33" s="4">
        <v>24</v>
      </c>
      <c r="B33" s="1" t="s">
        <v>71</v>
      </c>
      <c r="C33" s="8" t="s">
        <v>221</v>
      </c>
      <c r="D33" s="11">
        <v>0</v>
      </c>
      <c r="F33" s="3" t="e">
        <f>ROUND(СУММЕСЛИ2(Определители!I9:I10,"2",Определители!G9:G10,"1",'Базовые цены с учетом расхода'!B9:B10),2)</f>
        <v>#NAME?</v>
      </c>
      <c r="G33" s="3"/>
      <c r="H33" s="3"/>
      <c r="I33" s="3"/>
      <c r="J33" s="7"/>
      <c r="K33" s="7"/>
      <c r="L33" s="3"/>
    </row>
    <row r="34" spans="1:12" ht="10.5">
      <c r="A34" s="4">
        <v>25</v>
      </c>
      <c r="B34" s="1" t="s">
        <v>66</v>
      </c>
      <c r="C34" s="8" t="s">
        <v>221</v>
      </c>
      <c r="D34" s="11">
        <v>0</v>
      </c>
      <c r="F34" s="3">
        <f>ROUND(SUMIF(Определители!I9:I10,"=2",'Базовые цены с учетом расхода'!H9:H10),2)</f>
        <v>0</v>
      </c>
      <c r="G34" s="3"/>
      <c r="H34" s="3"/>
      <c r="I34" s="3"/>
      <c r="J34" s="7"/>
      <c r="K34" s="7"/>
      <c r="L34" s="3"/>
    </row>
    <row r="35" spans="1:12" ht="10.5">
      <c r="A35" s="4">
        <v>26</v>
      </c>
      <c r="B35" s="1" t="s">
        <v>72</v>
      </c>
      <c r="C35" s="8" t="s">
        <v>221</v>
      </c>
      <c r="D35" s="11">
        <v>0</v>
      </c>
      <c r="F35" s="3">
        <f>ROUND(SUMIF(Определители!I9:I10,"=2",'Базовые цены с учетом расхода'!N9:N10),2)</f>
        <v>0</v>
      </c>
      <c r="G35" s="3"/>
      <c r="H35" s="3"/>
      <c r="I35" s="3"/>
      <c r="J35" s="7"/>
      <c r="K35" s="7"/>
      <c r="L35" s="3"/>
    </row>
    <row r="36" spans="1:12" ht="10.5">
      <c r="A36" s="4">
        <v>27</v>
      </c>
      <c r="B36" s="1" t="s">
        <v>73</v>
      </c>
      <c r="C36" s="8" t="s">
        <v>221</v>
      </c>
      <c r="D36" s="11">
        <v>0</v>
      </c>
      <c r="F36" s="3">
        <f>ROUND(SUMIF(Определители!I9:I10,"=2",'Базовые цены с учетом расхода'!O9:O10),2)</f>
        <v>0</v>
      </c>
      <c r="G36" s="3"/>
      <c r="H36" s="3"/>
      <c r="I36" s="3"/>
      <c r="J36" s="7"/>
      <c r="K36" s="7"/>
      <c r="L36" s="3"/>
    </row>
    <row r="37" spans="1:12" ht="10.5">
      <c r="A37" s="4">
        <v>28</v>
      </c>
      <c r="B37" s="1" t="s">
        <v>74</v>
      </c>
      <c r="C37" s="8" t="s">
        <v>222</v>
      </c>
      <c r="D37" s="11">
        <v>0</v>
      </c>
      <c r="F37" s="3">
        <f>ROUND((F31+F35+F36),2)</f>
        <v>0</v>
      </c>
      <c r="G37" s="3"/>
      <c r="H37" s="3"/>
      <c r="I37" s="3"/>
      <c r="J37" s="7"/>
      <c r="K37" s="7"/>
      <c r="L37" s="3"/>
    </row>
    <row r="38" spans="1:12" ht="10.5">
      <c r="A38" s="4">
        <v>29</v>
      </c>
      <c r="B38" s="1" t="s">
        <v>75</v>
      </c>
      <c r="C38" s="8" t="s">
        <v>221</v>
      </c>
      <c r="D38" s="11">
        <v>0</v>
      </c>
      <c r="F38" s="3">
        <f>ROUND(SUMIF(Определители!I9:I10,"=3",'Базовые цены с учетом расхода'!B9:B10),2)</f>
        <v>0</v>
      </c>
      <c r="G38" s="3">
        <f>ROUND(SUMIF(Определители!I9:I10,"=3",'Базовые цены с учетом расхода'!C9:C10),2)</f>
        <v>0</v>
      </c>
      <c r="H38" s="3">
        <f>ROUND(SUMIF(Определители!I9:I10,"=3",'Базовые цены с учетом расхода'!D9:D10),2)</f>
        <v>0</v>
      </c>
      <c r="I38" s="3">
        <f>ROUND(SUMIF(Определители!I9:I10,"=3",'Базовые цены с учетом расхода'!E9:E10),2)</f>
        <v>0</v>
      </c>
      <c r="J38" s="7">
        <f>ROUND(SUMIF(Определители!I9:I10,"=3",'Базовые цены с учетом расхода'!I9:I10),8)</f>
        <v>0</v>
      </c>
      <c r="K38" s="7">
        <f>ROUND(SUMIF(Определители!I9:I10,"=3",'Базовые цены с учетом расхода'!K9:K10),8)</f>
        <v>0</v>
      </c>
      <c r="L38" s="3">
        <f>ROUND(SUMIF(Определители!I9:I10,"=3",'Базовые цены с учетом расхода'!F9:F10),2)</f>
        <v>0</v>
      </c>
    </row>
    <row r="39" spans="1:12" ht="10.5">
      <c r="A39" s="4">
        <v>30</v>
      </c>
      <c r="B39" s="1" t="s">
        <v>66</v>
      </c>
      <c r="C39" s="8" t="s">
        <v>221</v>
      </c>
      <c r="D39" s="11">
        <v>0</v>
      </c>
      <c r="F39" s="3">
        <f>ROUND(SUMIF(Определители!I9:I10,"=3",'Базовые цены с учетом расхода'!H9:H10),2)</f>
        <v>0</v>
      </c>
      <c r="G39" s="3"/>
      <c r="H39" s="3"/>
      <c r="I39" s="3"/>
      <c r="J39" s="7"/>
      <c r="K39" s="7"/>
      <c r="L39" s="3"/>
    </row>
    <row r="40" spans="1:12" ht="10.5">
      <c r="A40" s="4">
        <v>31</v>
      </c>
      <c r="B40" s="1" t="s">
        <v>72</v>
      </c>
      <c r="C40" s="8" t="s">
        <v>221</v>
      </c>
      <c r="D40" s="11">
        <v>0</v>
      </c>
      <c r="F40" s="3">
        <f>ROUND(SUMIF(Определители!I9:I10,"=3",'Базовые цены с учетом расхода'!N9:N10),2)</f>
        <v>0</v>
      </c>
      <c r="G40" s="3"/>
      <c r="H40" s="3"/>
      <c r="I40" s="3"/>
      <c r="J40" s="7"/>
      <c r="K40" s="7"/>
      <c r="L40" s="3"/>
    </row>
    <row r="41" spans="1:12" ht="10.5">
      <c r="A41" s="4">
        <v>32</v>
      </c>
      <c r="B41" s="1" t="s">
        <v>73</v>
      </c>
      <c r="C41" s="8" t="s">
        <v>221</v>
      </c>
      <c r="D41" s="11">
        <v>0</v>
      </c>
      <c r="F41" s="3">
        <f>ROUND(SUMIF(Определители!I9:I10,"=3",'Базовые цены с учетом расхода'!O9:O10),2)</f>
        <v>0</v>
      </c>
      <c r="G41" s="3"/>
      <c r="H41" s="3"/>
      <c r="I41" s="3"/>
      <c r="J41" s="7"/>
      <c r="K41" s="7"/>
      <c r="L41" s="3"/>
    </row>
    <row r="42" spans="1:12" ht="10.5">
      <c r="A42" s="4">
        <v>33</v>
      </c>
      <c r="B42" s="1" t="s">
        <v>76</v>
      </c>
      <c r="C42" s="8" t="s">
        <v>222</v>
      </c>
      <c r="D42" s="11">
        <v>0</v>
      </c>
      <c r="F42" s="3">
        <f>ROUND((F38+F40+F41),2)</f>
        <v>0</v>
      </c>
      <c r="G42" s="3"/>
      <c r="H42" s="3"/>
      <c r="I42" s="3"/>
      <c r="J42" s="7"/>
      <c r="K42" s="7"/>
      <c r="L42" s="3"/>
    </row>
    <row r="43" spans="1:12" ht="10.5">
      <c r="A43" s="4">
        <v>34</v>
      </c>
      <c r="B43" s="1" t="s">
        <v>77</v>
      </c>
      <c r="C43" s="8" t="s">
        <v>221</v>
      </c>
      <c r="D43" s="11">
        <v>0</v>
      </c>
      <c r="F43" s="3">
        <f>ROUND(SUMIF(Определители!I9:I10,"=4",'Базовые цены с учетом расхода'!B9:B10),2)</f>
        <v>0</v>
      </c>
      <c r="G43" s="3">
        <f>ROUND(SUMIF(Определители!I9:I10,"=4",'Базовые цены с учетом расхода'!C9:C10),2)</f>
        <v>0</v>
      </c>
      <c r="H43" s="3">
        <f>ROUND(SUMIF(Определители!I9:I10,"=4",'Базовые цены с учетом расхода'!D9:D10),2)</f>
        <v>0</v>
      </c>
      <c r="I43" s="3">
        <f>ROUND(SUMIF(Определители!I9:I10,"=4",'Базовые цены с учетом расхода'!E9:E10),2)</f>
        <v>0</v>
      </c>
      <c r="J43" s="7">
        <f>ROUND(SUMIF(Определители!I9:I10,"=4",'Базовые цены с учетом расхода'!I9:I10),8)</f>
        <v>0</v>
      </c>
      <c r="K43" s="7">
        <f>ROUND(SUMIF(Определители!I9:I10,"=4",'Базовые цены с учетом расхода'!K9:K10),8)</f>
        <v>0</v>
      </c>
      <c r="L43" s="3">
        <f>ROUND(SUMIF(Определители!I9:I10,"=4",'Базовые цены с учетом расхода'!F9:F10),2)</f>
        <v>0</v>
      </c>
    </row>
    <row r="44" spans="1:12" ht="10.5">
      <c r="A44" s="4">
        <v>35</v>
      </c>
      <c r="B44" s="1" t="s">
        <v>62</v>
      </c>
      <c r="C44" s="8" t="s">
        <v>221</v>
      </c>
      <c r="D44" s="11">
        <v>0</v>
      </c>
      <c r="F44" s="3"/>
      <c r="G44" s="3"/>
      <c r="H44" s="3"/>
      <c r="I44" s="3"/>
      <c r="J44" s="7"/>
      <c r="K44" s="7"/>
      <c r="L44" s="3"/>
    </row>
    <row r="45" spans="1:12" ht="10.5">
      <c r="A45" s="4">
        <v>36</v>
      </c>
      <c r="B45" s="1" t="s">
        <v>78</v>
      </c>
      <c r="C45" s="8" t="s">
        <v>221</v>
      </c>
      <c r="D45" s="11">
        <v>0</v>
      </c>
      <c r="F45" s="3"/>
      <c r="G45" s="3"/>
      <c r="H45" s="3"/>
      <c r="I45" s="3"/>
      <c r="J45" s="7"/>
      <c r="K45" s="7"/>
      <c r="L45" s="3"/>
    </row>
    <row r="46" spans="1:12" ht="10.5">
      <c r="A46" s="4">
        <v>37</v>
      </c>
      <c r="B46" s="1" t="s">
        <v>66</v>
      </c>
      <c r="C46" s="8" t="s">
        <v>221</v>
      </c>
      <c r="D46" s="11">
        <v>0</v>
      </c>
      <c r="F46" s="3">
        <f>ROUND(SUMIF(Определители!I9:I10,"=4",'Базовые цены с учетом расхода'!H9:H10),2)</f>
        <v>0</v>
      </c>
      <c r="G46" s="3"/>
      <c r="H46" s="3"/>
      <c r="I46" s="3"/>
      <c r="J46" s="7"/>
      <c r="K46" s="7"/>
      <c r="L46" s="3"/>
    </row>
    <row r="47" spans="1:12" ht="10.5">
      <c r="A47" s="4">
        <v>38</v>
      </c>
      <c r="B47" s="1" t="s">
        <v>72</v>
      </c>
      <c r="C47" s="8" t="s">
        <v>221</v>
      </c>
      <c r="D47" s="11">
        <v>0</v>
      </c>
      <c r="F47" s="3">
        <f>ROUND(SUMIF(Определители!I9:I10,"=4",'Базовые цены с учетом расхода'!N9:N10),2)</f>
        <v>0</v>
      </c>
      <c r="G47" s="3"/>
      <c r="H47" s="3"/>
      <c r="I47" s="3"/>
      <c r="J47" s="7"/>
      <c r="K47" s="7"/>
      <c r="L47" s="3"/>
    </row>
    <row r="48" spans="1:12" ht="10.5">
      <c r="A48" s="4">
        <v>39</v>
      </c>
      <c r="B48" s="1" t="s">
        <v>73</v>
      </c>
      <c r="C48" s="8" t="s">
        <v>221</v>
      </c>
      <c r="D48" s="11">
        <v>0</v>
      </c>
      <c r="F48" s="3">
        <f>ROUND(SUMIF(Определители!I9:I10,"=4",'Базовые цены с учетом расхода'!O9:O10),2)</f>
        <v>0</v>
      </c>
      <c r="G48" s="3"/>
      <c r="H48" s="3"/>
      <c r="I48" s="3"/>
      <c r="J48" s="7"/>
      <c r="K48" s="7"/>
      <c r="L48" s="3"/>
    </row>
    <row r="49" spans="1:12" ht="10.5">
      <c r="A49" s="4">
        <v>40</v>
      </c>
      <c r="B49" s="1" t="s">
        <v>59</v>
      </c>
      <c r="C49" s="8" t="s">
        <v>221</v>
      </c>
      <c r="D49" s="11">
        <v>0</v>
      </c>
      <c r="F49" s="3" t="e">
        <f>ROUND(СУММПРОИЗВЕСЛИ(1,Определители!I9:I10," ",'Базовые цены с учетом расхода'!M9:M10,Начисления!I9:I10,0),2)</f>
        <v>#NAME?</v>
      </c>
      <c r="G49" s="3"/>
      <c r="H49" s="3"/>
      <c r="I49" s="3"/>
      <c r="J49" s="7"/>
      <c r="K49" s="7"/>
      <c r="L49" s="3"/>
    </row>
    <row r="50" spans="1:12" ht="10.5">
      <c r="A50" s="4">
        <v>41</v>
      </c>
      <c r="B50" s="1" t="s">
        <v>79</v>
      </c>
      <c r="C50" s="8" t="s">
        <v>222</v>
      </c>
      <c r="D50" s="11">
        <v>0</v>
      </c>
      <c r="F50" s="3">
        <f>ROUND((F43+F47+F48),2)</f>
        <v>0</v>
      </c>
      <c r="G50" s="3"/>
      <c r="H50" s="3"/>
      <c r="I50" s="3"/>
      <c r="J50" s="7"/>
      <c r="K50" s="7"/>
      <c r="L50" s="3"/>
    </row>
    <row r="51" spans="1:12" ht="10.5">
      <c r="A51" s="4">
        <v>42</v>
      </c>
      <c r="B51" s="1" t="s">
        <v>80</v>
      </c>
      <c r="C51" s="8" t="s">
        <v>221</v>
      </c>
      <c r="D51" s="11">
        <v>0</v>
      </c>
      <c r="F51" s="3">
        <f>ROUND(SUMIF(Определители!I9:I10,"=5",'Базовые цены с учетом расхода'!B9:B10),2)</f>
        <v>0</v>
      </c>
      <c r="G51" s="3">
        <f>ROUND(SUMIF(Определители!I9:I10,"=5",'Базовые цены с учетом расхода'!C9:C10),2)</f>
        <v>0</v>
      </c>
      <c r="H51" s="3">
        <f>ROUND(SUMIF(Определители!I9:I10,"=5",'Базовые цены с учетом расхода'!D9:D10),2)</f>
        <v>0</v>
      </c>
      <c r="I51" s="3">
        <f>ROUND(SUMIF(Определители!I9:I10,"=5",'Базовые цены с учетом расхода'!E9:E10),2)</f>
        <v>0</v>
      </c>
      <c r="J51" s="7">
        <f>ROUND(SUMIF(Определители!I9:I10,"=5",'Базовые цены с учетом расхода'!I9:I10),8)</f>
        <v>0</v>
      </c>
      <c r="K51" s="7">
        <f>ROUND(SUMIF(Определители!I9:I10,"=5",'Базовые цены с учетом расхода'!K9:K10),8)</f>
        <v>0</v>
      </c>
      <c r="L51" s="3">
        <f>ROUND(SUMIF(Определители!I9:I10,"=5",'Базовые цены с учетом расхода'!F9:F10),2)</f>
        <v>0</v>
      </c>
    </row>
    <row r="52" spans="1:12" ht="10.5">
      <c r="A52" s="4">
        <v>43</v>
      </c>
      <c r="B52" s="1" t="s">
        <v>66</v>
      </c>
      <c r="C52" s="8" t="s">
        <v>221</v>
      </c>
      <c r="D52" s="11">
        <v>0</v>
      </c>
      <c r="F52" s="3">
        <f>ROUND(SUMIF(Определители!I9:I10,"=5",'Базовые цены с учетом расхода'!H9:H10),2)</f>
        <v>0</v>
      </c>
      <c r="G52" s="3"/>
      <c r="H52" s="3"/>
      <c r="I52" s="3"/>
      <c r="J52" s="7"/>
      <c r="K52" s="7"/>
      <c r="L52" s="3"/>
    </row>
    <row r="53" spans="1:12" ht="10.5">
      <c r="A53" s="4">
        <v>44</v>
      </c>
      <c r="B53" s="1" t="s">
        <v>72</v>
      </c>
      <c r="C53" s="8" t="s">
        <v>221</v>
      </c>
      <c r="D53" s="11">
        <v>0</v>
      </c>
      <c r="F53" s="3">
        <f>ROUND(SUMIF(Определители!I9:I10,"=5",'Базовые цены с учетом расхода'!N9:N10),2)</f>
        <v>0</v>
      </c>
      <c r="G53" s="3"/>
      <c r="H53" s="3"/>
      <c r="I53" s="3"/>
      <c r="J53" s="7"/>
      <c r="K53" s="7"/>
      <c r="L53" s="3"/>
    </row>
    <row r="54" spans="1:12" ht="10.5">
      <c r="A54" s="4">
        <v>45</v>
      </c>
      <c r="B54" s="1" t="s">
        <v>73</v>
      </c>
      <c r="C54" s="8" t="s">
        <v>221</v>
      </c>
      <c r="D54" s="11">
        <v>0</v>
      </c>
      <c r="F54" s="3">
        <f>ROUND(SUMIF(Определители!I9:I10,"=5",'Базовые цены с учетом расхода'!O9:O10),2)</f>
        <v>0</v>
      </c>
      <c r="G54" s="3"/>
      <c r="H54" s="3"/>
      <c r="I54" s="3"/>
      <c r="J54" s="7"/>
      <c r="K54" s="7"/>
      <c r="L54" s="3"/>
    </row>
    <row r="55" spans="1:12" ht="10.5">
      <c r="A55" s="4">
        <v>46</v>
      </c>
      <c r="B55" s="1" t="s">
        <v>81</v>
      </c>
      <c r="C55" s="8" t="s">
        <v>222</v>
      </c>
      <c r="D55" s="11">
        <v>0</v>
      </c>
      <c r="F55" s="3">
        <f>ROUND((F51+F53+F54),2)</f>
        <v>0</v>
      </c>
      <c r="G55" s="3"/>
      <c r="H55" s="3"/>
      <c r="I55" s="3"/>
      <c r="J55" s="7"/>
      <c r="K55" s="7"/>
      <c r="L55" s="3"/>
    </row>
    <row r="56" spans="1:12" ht="10.5">
      <c r="A56" s="4">
        <v>47</v>
      </c>
      <c r="B56" s="1" t="s">
        <v>82</v>
      </c>
      <c r="C56" s="8" t="s">
        <v>221</v>
      </c>
      <c r="D56" s="11">
        <v>0</v>
      </c>
      <c r="F56" s="3">
        <f>ROUND(SUMIF(Определители!I9:I10,"=6",'Базовые цены с учетом расхода'!B9:B10),2)</f>
        <v>0</v>
      </c>
      <c r="G56" s="3">
        <f>ROUND(SUMIF(Определители!I9:I10,"=6",'Базовые цены с учетом расхода'!C9:C10),2)</f>
        <v>0</v>
      </c>
      <c r="H56" s="3">
        <f>ROUND(SUMIF(Определители!I9:I10,"=6",'Базовые цены с учетом расхода'!D9:D10),2)</f>
        <v>0</v>
      </c>
      <c r="I56" s="3">
        <f>ROUND(SUMIF(Определители!I9:I10,"=6",'Базовые цены с учетом расхода'!E9:E10),2)</f>
        <v>0</v>
      </c>
      <c r="J56" s="7">
        <f>ROUND(SUMIF(Определители!I9:I10,"=6",'Базовые цены с учетом расхода'!I9:I10),8)</f>
        <v>0</v>
      </c>
      <c r="K56" s="7">
        <f>ROUND(SUMIF(Определители!I9:I10,"=6",'Базовые цены с учетом расхода'!K9:K10),8)</f>
        <v>0</v>
      </c>
      <c r="L56" s="3">
        <f>ROUND(SUMIF(Определители!I9:I10,"=6",'Базовые цены с учетом расхода'!F9:F10),2)</f>
        <v>0</v>
      </c>
    </row>
    <row r="57" spans="1:12" ht="10.5">
      <c r="A57" s="4">
        <v>48</v>
      </c>
      <c r="B57" s="1" t="s">
        <v>66</v>
      </c>
      <c r="C57" s="8" t="s">
        <v>221</v>
      </c>
      <c r="D57" s="11">
        <v>0</v>
      </c>
      <c r="F57" s="3">
        <f>ROUND(SUMIF(Определители!I9:I10,"=6",'Базовые цены с учетом расхода'!H9:H10),2)</f>
        <v>0</v>
      </c>
      <c r="G57" s="3"/>
      <c r="H57" s="3"/>
      <c r="I57" s="3"/>
      <c r="J57" s="7"/>
      <c r="K57" s="7"/>
      <c r="L57" s="3"/>
    </row>
    <row r="58" spans="1:12" ht="10.5">
      <c r="A58" s="4">
        <v>49</v>
      </c>
      <c r="B58" s="1" t="s">
        <v>72</v>
      </c>
      <c r="C58" s="8" t="s">
        <v>221</v>
      </c>
      <c r="D58" s="11">
        <v>0</v>
      </c>
      <c r="F58" s="3">
        <f>ROUND(SUMIF(Определители!I9:I10,"=6",'Базовые цены с учетом расхода'!N9:N10),2)</f>
        <v>0</v>
      </c>
      <c r="G58" s="3"/>
      <c r="H58" s="3"/>
      <c r="I58" s="3"/>
      <c r="J58" s="7"/>
      <c r="K58" s="7"/>
      <c r="L58" s="3"/>
    </row>
    <row r="59" spans="1:12" ht="10.5">
      <c r="A59" s="4">
        <v>50</v>
      </c>
      <c r="B59" s="1" t="s">
        <v>73</v>
      </c>
      <c r="C59" s="8" t="s">
        <v>221</v>
      </c>
      <c r="D59" s="11">
        <v>0</v>
      </c>
      <c r="F59" s="3">
        <f>ROUND(SUMIF(Определители!I9:I10,"=6",'Базовые цены с учетом расхода'!O9:O10),2)</f>
        <v>0</v>
      </c>
      <c r="G59" s="3"/>
      <c r="H59" s="3"/>
      <c r="I59" s="3"/>
      <c r="J59" s="7"/>
      <c r="K59" s="7"/>
      <c r="L59" s="3"/>
    </row>
    <row r="60" spans="1:12" ht="10.5">
      <c r="A60" s="4">
        <v>51</v>
      </c>
      <c r="B60" s="1" t="s">
        <v>83</v>
      </c>
      <c r="C60" s="8" t="s">
        <v>222</v>
      </c>
      <c r="D60" s="11">
        <v>0</v>
      </c>
      <c r="F60" s="3">
        <f>ROUND((F56+F58+F59),2)</f>
        <v>0</v>
      </c>
      <c r="G60" s="3"/>
      <c r="H60" s="3"/>
      <c r="I60" s="3"/>
      <c r="J60" s="7"/>
      <c r="K60" s="7"/>
      <c r="L60" s="3"/>
    </row>
    <row r="61" spans="1:12" ht="10.5">
      <c r="A61" s="4">
        <v>52</v>
      </c>
      <c r="B61" s="1" t="s">
        <v>84</v>
      </c>
      <c r="C61" s="8" t="s">
        <v>221</v>
      </c>
      <c r="D61" s="11">
        <v>0</v>
      </c>
      <c r="F61" s="3">
        <f>ROUND(SUMIF(Определители!I9:I10,"=7",'Базовые цены с учетом расхода'!B9:B10),2)</f>
        <v>0</v>
      </c>
      <c r="G61" s="3">
        <f>ROUND(SUMIF(Определители!I9:I10,"=7",'Базовые цены с учетом расхода'!C9:C10),2)</f>
        <v>0</v>
      </c>
      <c r="H61" s="3">
        <f>ROUND(SUMIF(Определители!I9:I10,"=7",'Базовые цены с учетом расхода'!D9:D10),2)</f>
        <v>0</v>
      </c>
      <c r="I61" s="3">
        <f>ROUND(SUMIF(Определители!I9:I10,"=7",'Базовые цены с учетом расхода'!E9:E10),2)</f>
        <v>0</v>
      </c>
      <c r="J61" s="7">
        <f>ROUND(SUMIF(Определители!I9:I10,"=7",'Базовые цены с учетом расхода'!I9:I10),8)</f>
        <v>0</v>
      </c>
      <c r="K61" s="7">
        <f>ROUND(SUMIF(Определители!I9:I10,"=7",'Базовые цены с учетом расхода'!K9:K10),8)</f>
        <v>0</v>
      </c>
      <c r="L61" s="3">
        <f>ROUND(SUMIF(Определители!I9:I10,"=7",'Базовые цены с учетом расхода'!F9:F10),2)</f>
        <v>0</v>
      </c>
    </row>
    <row r="62" spans="1:12" ht="10.5">
      <c r="A62" s="4">
        <v>53</v>
      </c>
      <c r="B62" s="1" t="s">
        <v>62</v>
      </c>
      <c r="C62" s="8" t="s">
        <v>221</v>
      </c>
      <c r="D62" s="11">
        <v>0</v>
      </c>
      <c r="F62" s="3"/>
      <c r="G62" s="3"/>
      <c r="H62" s="3"/>
      <c r="I62" s="3"/>
      <c r="J62" s="7"/>
      <c r="K62" s="7"/>
      <c r="L62" s="3"/>
    </row>
    <row r="63" spans="1:12" ht="10.5">
      <c r="A63" s="4">
        <v>54</v>
      </c>
      <c r="B63" s="1" t="s">
        <v>85</v>
      </c>
      <c r="C63" s="8" t="s">
        <v>221</v>
      </c>
      <c r="D63" s="11">
        <v>0</v>
      </c>
      <c r="F63" s="3" t="e">
        <f>ROUND(СУММЕСЛИ2(Определители!I9:I10,"2",Определители!G9:G10,"1",'Базовые цены с учетом расхода'!B9:B10),2)</f>
        <v>#NAME?</v>
      </c>
      <c r="G63" s="3"/>
      <c r="H63" s="3"/>
      <c r="I63" s="3"/>
      <c r="J63" s="7"/>
      <c r="K63" s="7"/>
      <c r="L63" s="3"/>
    </row>
    <row r="64" spans="1:12" ht="10.5">
      <c r="A64" s="4">
        <v>55</v>
      </c>
      <c r="B64" s="1" t="s">
        <v>66</v>
      </c>
      <c r="C64" s="8" t="s">
        <v>221</v>
      </c>
      <c r="D64" s="11">
        <v>0</v>
      </c>
      <c r="F64" s="3">
        <f>ROUND(SUMIF(Определители!I9:I10,"=7",'Базовые цены с учетом расхода'!H9:H10),2)</f>
        <v>0</v>
      </c>
      <c r="G64" s="3"/>
      <c r="H64" s="3"/>
      <c r="I64" s="3"/>
      <c r="J64" s="7"/>
      <c r="K64" s="7"/>
      <c r="L64" s="3"/>
    </row>
    <row r="65" spans="1:12" ht="10.5">
      <c r="A65" s="4">
        <v>56</v>
      </c>
      <c r="B65" s="1" t="s">
        <v>86</v>
      </c>
      <c r="C65" s="8" t="s">
        <v>221</v>
      </c>
      <c r="D65" s="11">
        <v>0</v>
      </c>
      <c r="F65" s="3">
        <f>ROUND(SUMIF(Определители!I9:I10,"=7",'Базовые цены с учетом расхода'!N9:N10),2)</f>
        <v>0</v>
      </c>
      <c r="G65" s="3"/>
      <c r="H65" s="3"/>
      <c r="I65" s="3"/>
      <c r="J65" s="7"/>
      <c r="K65" s="7"/>
      <c r="L65" s="3"/>
    </row>
    <row r="66" spans="1:12" ht="10.5">
      <c r="A66" s="4">
        <v>57</v>
      </c>
      <c r="B66" s="1" t="s">
        <v>73</v>
      </c>
      <c r="C66" s="8" t="s">
        <v>221</v>
      </c>
      <c r="D66" s="11">
        <v>0</v>
      </c>
      <c r="F66" s="3">
        <f>ROUND(SUMIF(Определители!I9:I10,"=7",'Базовые цены с учетом расхода'!O9:O10),2)</f>
        <v>0</v>
      </c>
      <c r="G66" s="3"/>
      <c r="H66" s="3"/>
      <c r="I66" s="3"/>
      <c r="J66" s="7"/>
      <c r="K66" s="7"/>
      <c r="L66" s="3"/>
    </row>
    <row r="67" spans="1:12" ht="10.5">
      <c r="A67" s="4">
        <v>58</v>
      </c>
      <c r="B67" s="1" t="s">
        <v>87</v>
      </c>
      <c r="C67" s="8" t="s">
        <v>222</v>
      </c>
      <c r="D67" s="11">
        <v>0</v>
      </c>
      <c r="F67" s="3">
        <f>ROUND((F61+F65+F66),2)</f>
        <v>0</v>
      </c>
      <c r="G67" s="3"/>
      <c r="H67" s="3"/>
      <c r="I67" s="3"/>
      <c r="J67" s="7"/>
      <c r="K67" s="7"/>
      <c r="L67" s="3"/>
    </row>
    <row r="68" spans="1:12" ht="10.5">
      <c r="A68" s="4">
        <v>59</v>
      </c>
      <c r="B68" s="1" t="s">
        <v>88</v>
      </c>
      <c r="C68" s="8" t="s">
        <v>221</v>
      </c>
      <c r="D68" s="11">
        <v>0</v>
      </c>
      <c r="F68" s="3">
        <f>ROUND(SUMIF(Определители!I9:I10,"=9",'Базовые цены с учетом расхода'!B9:B10),2)</f>
        <v>0</v>
      </c>
      <c r="G68" s="3">
        <f>ROUND(SUMIF(Определители!I9:I10,"=9",'Базовые цены с учетом расхода'!C9:C10),2)</f>
        <v>0</v>
      </c>
      <c r="H68" s="3">
        <f>ROUND(SUMIF(Определители!I9:I10,"=9",'Базовые цены с учетом расхода'!D9:D10),2)</f>
        <v>0</v>
      </c>
      <c r="I68" s="3">
        <f>ROUND(SUMIF(Определители!I9:I10,"=9",'Базовые цены с учетом расхода'!E9:E10),2)</f>
        <v>0</v>
      </c>
      <c r="J68" s="7">
        <f>ROUND(SUMIF(Определители!I9:I10,"=9",'Базовые цены с учетом расхода'!I9:I10),8)</f>
        <v>0</v>
      </c>
      <c r="K68" s="7">
        <f>ROUND(SUMIF(Определители!I9:I10,"=9",'Базовые цены с учетом расхода'!K9:K10),8)</f>
        <v>0</v>
      </c>
      <c r="L68" s="3">
        <f>ROUND(SUMIF(Определители!I9:I10,"=9",'Базовые цены с учетом расхода'!F9:F10),2)</f>
        <v>0</v>
      </c>
    </row>
    <row r="69" spans="1:12" ht="10.5">
      <c r="A69" s="4">
        <v>60</v>
      </c>
      <c r="B69" s="1" t="s">
        <v>86</v>
      </c>
      <c r="C69" s="8" t="s">
        <v>221</v>
      </c>
      <c r="D69" s="11">
        <v>0</v>
      </c>
      <c r="F69" s="3">
        <f>ROUND(SUMIF(Определители!I9:I10,"=9",'Базовые цены с учетом расхода'!N9:N10),2)</f>
        <v>0</v>
      </c>
      <c r="G69" s="3"/>
      <c r="H69" s="3"/>
      <c r="I69" s="3"/>
      <c r="J69" s="7"/>
      <c r="K69" s="7"/>
      <c r="L69" s="3"/>
    </row>
    <row r="70" spans="1:12" ht="10.5">
      <c r="A70" s="4">
        <v>61</v>
      </c>
      <c r="B70" s="1" t="s">
        <v>73</v>
      </c>
      <c r="C70" s="8" t="s">
        <v>221</v>
      </c>
      <c r="D70" s="11">
        <v>0</v>
      </c>
      <c r="F70" s="3">
        <f>ROUND(SUMIF(Определители!I9:I10,"=9",'Базовые цены с учетом расхода'!O9:O10),2)</f>
        <v>0</v>
      </c>
      <c r="G70" s="3"/>
      <c r="H70" s="3"/>
      <c r="I70" s="3"/>
      <c r="J70" s="7"/>
      <c r="K70" s="7"/>
      <c r="L70" s="3"/>
    </row>
    <row r="71" spans="1:12" ht="10.5">
      <c r="A71" s="4">
        <v>62</v>
      </c>
      <c r="B71" s="1" t="s">
        <v>89</v>
      </c>
      <c r="C71" s="8" t="s">
        <v>222</v>
      </c>
      <c r="D71" s="11">
        <v>0</v>
      </c>
      <c r="F71" s="3">
        <f>ROUND((F68+F69+F70),2)</f>
        <v>0</v>
      </c>
      <c r="G71" s="3"/>
      <c r="H71" s="3"/>
      <c r="I71" s="3"/>
      <c r="J71" s="7"/>
      <c r="K71" s="7"/>
      <c r="L71" s="3"/>
    </row>
    <row r="72" spans="1:12" ht="10.5">
      <c r="A72" s="4">
        <v>63</v>
      </c>
      <c r="B72" s="1" t="s">
        <v>90</v>
      </c>
      <c r="C72" s="8" t="s">
        <v>221</v>
      </c>
      <c r="D72" s="11">
        <v>0</v>
      </c>
      <c r="F72" s="3">
        <f>ROUND(SUMIF(Определители!I9:I10,"=:",'Базовые цены с учетом расхода'!B9:B10),2)</f>
        <v>0</v>
      </c>
      <c r="G72" s="3">
        <f>ROUND(SUMIF(Определители!I9:I10,"=:",'Базовые цены с учетом расхода'!C9:C10),2)</f>
        <v>0</v>
      </c>
      <c r="H72" s="3">
        <f>ROUND(SUMIF(Определители!I9:I10,"=:",'Базовые цены с учетом расхода'!D9:D10),2)</f>
        <v>0</v>
      </c>
      <c r="I72" s="3">
        <f>ROUND(SUMIF(Определители!I9:I10,"=:",'Базовые цены с учетом расхода'!E9:E10),2)</f>
        <v>0</v>
      </c>
      <c r="J72" s="7">
        <f>ROUND(SUMIF(Определители!I9:I10,"=:",'Базовые цены с учетом расхода'!I9:I10),8)</f>
        <v>0</v>
      </c>
      <c r="K72" s="7">
        <f>ROUND(SUMIF(Определители!I9:I10,"=:",'Базовые цены с учетом расхода'!K9:K10),8)</f>
        <v>0</v>
      </c>
      <c r="L72" s="3">
        <f>ROUND(SUMIF(Определители!I9:I10,"=:",'Базовые цены с учетом расхода'!F9:F10),2)</f>
        <v>0</v>
      </c>
    </row>
    <row r="73" spans="1:12" ht="10.5">
      <c r="A73" s="4">
        <v>64</v>
      </c>
      <c r="B73" s="1" t="s">
        <v>66</v>
      </c>
      <c r="C73" s="8" t="s">
        <v>221</v>
      </c>
      <c r="D73" s="11">
        <v>0</v>
      </c>
      <c r="F73" s="3">
        <f>ROUND(SUMIF(Определители!I9:I10,"=:",'Базовые цены с учетом расхода'!H9:H10),2)</f>
        <v>0</v>
      </c>
      <c r="G73" s="3"/>
      <c r="H73" s="3"/>
      <c r="I73" s="3"/>
      <c r="J73" s="7"/>
      <c r="K73" s="7"/>
      <c r="L73" s="3"/>
    </row>
    <row r="74" spans="1:12" ht="10.5">
      <c r="A74" s="4">
        <v>65</v>
      </c>
      <c r="B74" s="1" t="s">
        <v>86</v>
      </c>
      <c r="C74" s="8" t="s">
        <v>221</v>
      </c>
      <c r="D74" s="11">
        <v>0</v>
      </c>
      <c r="F74" s="3">
        <f>ROUND(SUMIF(Определители!I9:I10,"=:",'Базовые цены с учетом расхода'!N9:N10),2)</f>
        <v>0</v>
      </c>
      <c r="G74" s="3"/>
      <c r="H74" s="3"/>
      <c r="I74" s="3"/>
      <c r="J74" s="7"/>
      <c r="K74" s="7"/>
      <c r="L74" s="3"/>
    </row>
    <row r="75" spans="1:12" ht="10.5">
      <c r="A75" s="4">
        <v>66</v>
      </c>
      <c r="B75" s="1" t="s">
        <v>73</v>
      </c>
      <c r="C75" s="8" t="s">
        <v>221</v>
      </c>
      <c r="D75" s="11">
        <v>0</v>
      </c>
      <c r="F75" s="3">
        <f>ROUND(SUMIF(Определители!I9:I10,"=:",'Базовые цены с учетом расхода'!O9:O10),2)</f>
        <v>0</v>
      </c>
      <c r="G75" s="3"/>
      <c r="H75" s="3"/>
      <c r="I75" s="3"/>
      <c r="J75" s="7"/>
      <c r="K75" s="7"/>
      <c r="L75" s="3"/>
    </row>
    <row r="76" spans="1:12" ht="10.5">
      <c r="A76" s="4">
        <v>67</v>
      </c>
      <c r="B76" s="1" t="s">
        <v>91</v>
      </c>
      <c r="C76" s="8" t="s">
        <v>222</v>
      </c>
      <c r="D76" s="11">
        <v>0</v>
      </c>
      <c r="F76" s="3">
        <f>ROUND((F72+F74+F75),2)</f>
        <v>0</v>
      </c>
      <c r="G76" s="3"/>
      <c r="H76" s="3"/>
      <c r="I76" s="3"/>
      <c r="J76" s="7"/>
      <c r="K76" s="7"/>
      <c r="L76" s="3"/>
    </row>
    <row r="77" spans="1:12" ht="10.5">
      <c r="A77" s="4">
        <v>68</v>
      </c>
      <c r="B77" s="1" t="s">
        <v>92</v>
      </c>
      <c r="C77" s="8" t="s">
        <v>221</v>
      </c>
      <c r="D77" s="11">
        <v>0</v>
      </c>
      <c r="F77" s="3">
        <f>ROUND(SUMIF(Определители!I9:I10,"=8",'Базовые цены с учетом расхода'!B9:B10),2)</f>
        <v>0</v>
      </c>
      <c r="G77" s="3">
        <f>ROUND(SUMIF(Определители!I9:I10,"=8",'Базовые цены с учетом расхода'!C9:C10),2)</f>
        <v>0</v>
      </c>
      <c r="H77" s="3">
        <f>ROUND(SUMIF(Определители!I9:I10,"=8",'Базовые цены с учетом расхода'!D9:D10),2)</f>
        <v>0</v>
      </c>
      <c r="I77" s="3">
        <f>ROUND(SUMIF(Определители!I9:I10,"=8",'Базовые цены с учетом расхода'!E9:E10),2)</f>
        <v>0</v>
      </c>
      <c r="J77" s="7">
        <f>ROUND(SUMIF(Определители!I9:I10,"=8",'Базовые цены с учетом расхода'!I9:I10),8)</f>
        <v>0</v>
      </c>
      <c r="K77" s="7">
        <f>ROUND(SUMIF(Определители!I9:I10,"=8",'Базовые цены с учетом расхода'!K9:K10),8)</f>
        <v>0</v>
      </c>
      <c r="L77" s="3">
        <f>ROUND(SUMIF(Определители!I9:I10,"=8",'Базовые цены с учетом расхода'!F9:F10),2)</f>
        <v>0</v>
      </c>
    </row>
    <row r="78" spans="1:12" ht="10.5">
      <c r="A78" s="4">
        <v>69</v>
      </c>
      <c r="B78" s="1" t="s">
        <v>66</v>
      </c>
      <c r="C78" s="8" t="s">
        <v>221</v>
      </c>
      <c r="D78" s="11">
        <v>0</v>
      </c>
      <c r="F78" s="3">
        <f>ROUND(SUMIF(Определители!I9:I10,"=8",'Базовые цены с учетом расхода'!H9:H10),2)</f>
        <v>0</v>
      </c>
      <c r="G78" s="3"/>
      <c r="H78" s="3"/>
      <c r="I78" s="3"/>
      <c r="J78" s="7"/>
      <c r="K78" s="7"/>
      <c r="L78" s="3"/>
    </row>
    <row r="79" spans="1:12" ht="10.5">
      <c r="A79" s="4">
        <v>70</v>
      </c>
      <c r="B79" s="1" t="s">
        <v>112</v>
      </c>
      <c r="C79" s="8" t="s">
        <v>222</v>
      </c>
      <c r="D79" s="11">
        <v>0</v>
      </c>
      <c r="F79" s="3" t="e">
        <f>ROUND((F20+F30+F37+F42+F50+F55+F60+F67+F71+F76+F77),2)</f>
        <v>#NAME?</v>
      </c>
      <c r="G79" s="3">
        <f>ROUND((G20+G30+G37+G42+G50+G55+G60+G67+G71+G76+G77),2)</f>
        <v>0</v>
      </c>
      <c r="H79" s="3">
        <f>ROUND((H20+H30+H37+H42+H50+H55+H60+H67+H71+H76+H77),2)</f>
        <v>0</v>
      </c>
      <c r="I79" s="3">
        <f>ROUND((I20+I30+I37+I42+I50+I55+I60+I67+I71+I76+I77),2)</f>
        <v>0</v>
      </c>
      <c r="J79" s="7">
        <f>ROUND((J20+J30+J37+J42+J50+J55+J60+J67+J71+J76+J77),8)</f>
        <v>0</v>
      </c>
      <c r="K79" s="7">
        <f>ROUND((K20+K30+K37+K42+K50+K55+K60+K67+K71+K76+K77),8)</f>
        <v>0</v>
      </c>
      <c r="L79" s="3">
        <f>ROUND((L20+L30+L37+L42+L50+L55+L60+L67+L71+L76+L77),2)</f>
        <v>0</v>
      </c>
    </row>
    <row r="80" spans="1:12" ht="10.5">
      <c r="A80" s="4">
        <v>71</v>
      </c>
      <c r="B80" s="1" t="s">
        <v>94</v>
      </c>
      <c r="C80" s="8" t="s">
        <v>222</v>
      </c>
      <c r="D80" s="11">
        <v>0</v>
      </c>
      <c r="F80" s="3">
        <f>ROUND((F26+F34+F39+F46+F52+F57+F64+F73+F78),2)</f>
        <v>0</v>
      </c>
      <c r="G80" s="3"/>
      <c r="H80" s="3"/>
      <c r="I80" s="3"/>
      <c r="J80" s="7"/>
      <c r="K80" s="7"/>
      <c r="L80" s="3"/>
    </row>
    <row r="81" spans="1:12" ht="10.5">
      <c r="A81" s="4">
        <v>72</v>
      </c>
      <c r="B81" s="1" t="s">
        <v>95</v>
      </c>
      <c r="C81" s="8" t="s">
        <v>222</v>
      </c>
      <c r="D81" s="11">
        <v>0</v>
      </c>
      <c r="F81" s="3">
        <f>ROUND((F27+F35+F40+F47+F53+F58+F65+F69+F74),2)</f>
        <v>90.31</v>
      </c>
      <c r="G81" s="3"/>
      <c r="H81" s="3"/>
      <c r="I81" s="3"/>
      <c r="J81" s="7"/>
      <c r="K81" s="7"/>
      <c r="L81" s="3"/>
    </row>
    <row r="82" spans="1:12" ht="10.5">
      <c r="A82" s="4">
        <v>73</v>
      </c>
      <c r="B82" s="1" t="s">
        <v>96</v>
      </c>
      <c r="C82" s="8" t="s">
        <v>222</v>
      </c>
      <c r="D82" s="11">
        <v>0</v>
      </c>
      <c r="F82" s="3">
        <f>ROUND((F28+F36+F41+F48+F54+F59+F66+F70+F75),2)</f>
        <v>69.06</v>
      </c>
      <c r="G82" s="3"/>
      <c r="H82" s="3"/>
      <c r="I82" s="3"/>
      <c r="J82" s="7"/>
      <c r="K82" s="7"/>
      <c r="L82" s="3"/>
    </row>
    <row r="83" spans="1:12" ht="10.5">
      <c r="A83" s="4">
        <v>74</v>
      </c>
      <c r="B83" s="1" t="s">
        <v>97</v>
      </c>
      <c r="C83" s="8" t="s">
        <v>223</v>
      </c>
      <c r="D83" s="11">
        <v>0</v>
      </c>
      <c r="F83" s="3">
        <f>ROUND(SUM('Базовые цены с учетом расхода'!X9:X10),2)</f>
        <v>0</v>
      </c>
      <c r="G83" s="3"/>
      <c r="H83" s="3"/>
      <c r="I83" s="3"/>
      <c r="J83" s="7"/>
      <c r="K83" s="7"/>
      <c r="L83" s="3">
        <f>ROUND(SUM('Базовые цены с учетом расхода'!X9:X10),2)</f>
        <v>0</v>
      </c>
    </row>
    <row r="84" spans="1:12" ht="10.5">
      <c r="A84" s="4">
        <v>75</v>
      </c>
      <c r="B84" s="1" t="s">
        <v>98</v>
      </c>
      <c r="C84" s="8" t="s">
        <v>223</v>
      </c>
      <c r="D84" s="11">
        <v>0</v>
      </c>
      <c r="F84" s="3">
        <f>ROUND(SUM(G84:N84),2)</f>
        <v>0</v>
      </c>
      <c r="G84" s="3"/>
      <c r="H84" s="3"/>
      <c r="I84" s="3"/>
      <c r="J84" s="7"/>
      <c r="K84" s="7"/>
      <c r="L84" s="3">
        <f>ROUND(SUM('Базовые цены с учетом расхода'!AE9:AE10),2)</f>
        <v>0</v>
      </c>
    </row>
    <row r="85" spans="1:12" ht="10.5">
      <c r="A85" s="4">
        <v>76</v>
      </c>
      <c r="B85" s="1" t="s">
        <v>99</v>
      </c>
      <c r="C85" s="8" t="s">
        <v>223</v>
      </c>
      <c r="D85" s="11">
        <v>0</v>
      </c>
      <c r="F85" s="3">
        <f>ROUND(SUM('Базовые цены с учетом расхода'!C9:C10),2)</f>
        <v>106.19</v>
      </c>
      <c r="G85" s="3"/>
      <c r="H85" s="3"/>
      <c r="I85" s="3"/>
      <c r="J85" s="7"/>
      <c r="K85" s="7"/>
      <c r="L85" s="3"/>
    </row>
    <row r="86" spans="1:12" ht="10.5">
      <c r="A86" s="4">
        <v>77</v>
      </c>
      <c r="B86" s="1" t="s">
        <v>100</v>
      </c>
      <c r="C86" s="8" t="s">
        <v>223</v>
      </c>
      <c r="D86" s="11">
        <v>0</v>
      </c>
      <c r="F86" s="3">
        <f>ROUND(SUM('Базовые цены с учетом расхода'!E9:E10),2)</f>
        <v>0.06</v>
      </c>
      <c r="G86" s="3"/>
      <c r="H86" s="3"/>
      <c r="I86" s="3"/>
      <c r="J86" s="7"/>
      <c r="K86" s="7"/>
      <c r="L86" s="3"/>
    </row>
    <row r="87" spans="1:12" ht="10.5">
      <c r="A87" s="4">
        <v>78</v>
      </c>
      <c r="B87" s="1" t="s">
        <v>101</v>
      </c>
      <c r="C87" s="8" t="s">
        <v>224</v>
      </c>
      <c r="D87" s="11">
        <v>0</v>
      </c>
      <c r="F87" s="3">
        <f>ROUND((F85+F86),2)</f>
        <v>106.25</v>
      </c>
      <c r="G87" s="3"/>
      <c r="H87" s="3"/>
      <c r="I87" s="3"/>
      <c r="J87" s="7"/>
      <c r="K87" s="7"/>
      <c r="L87" s="3"/>
    </row>
    <row r="88" spans="1:12" ht="10.5">
      <c r="A88" s="4">
        <v>79</v>
      </c>
      <c r="B88" s="1" t="s">
        <v>102</v>
      </c>
      <c r="C88" s="8" t="s">
        <v>223</v>
      </c>
      <c r="D88" s="11">
        <v>0</v>
      </c>
      <c r="F88" s="3"/>
      <c r="G88" s="3"/>
      <c r="H88" s="3"/>
      <c r="I88" s="3"/>
      <c r="J88" s="7" t="e">
        <f>ROUND(SUM('Базовые цены с учетом расхода'!I9:I10),8)</f>
        <v>#NAME?</v>
      </c>
      <c r="K88" s="7"/>
      <c r="L88" s="3"/>
    </row>
    <row r="89" spans="1:12" ht="10.5">
      <c r="A89" s="4">
        <v>80</v>
      </c>
      <c r="B89" s="1" t="s">
        <v>103</v>
      </c>
      <c r="C89" s="8" t="s">
        <v>223</v>
      </c>
      <c r="D89" s="11">
        <v>0</v>
      </c>
      <c r="F89" s="3"/>
      <c r="G89" s="3"/>
      <c r="H89" s="3"/>
      <c r="I89" s="3"/>
      <c r="J89" s="7" t="e">
        <f>ROUND(SUM('Базовые цены с учетом расхода'!K9:K10),8)</f>
        <v>#NAME?</v>
      </c>
      <c r="K89" s="7"/>
      <c r="L89" s="3"/>
    </row>
    <row r="90" spans="1:12" ht="10.5">
      <c r="A90" s="4">
        <v>81</v>
      </c>
      <c r="B90" s="1" t="s">
        <v>104</v>
      </c>
      <c r="C90" s="8" t="s">
        <v>224</v>
      </c>
      <c r="D90" s="11">
        <v>0</v>
      </c>
      <c r="F90" s="3"/>
      <c r="G90" s="3"/>
      <c r="H90" s="3"/>
      <c r="I90" s="3"/>
      <c r="J90" s="7" t="e">
        <f>ROUND((J88+J89),8)</f>
        <v>#NAME?</v>
      </c>
      <c r="K90" s="7"/>
      <c r="L90" s="3"/>
    </row>
    <row r="92" spans="2:14" ht="10.5">
      <c r="B92" s="77" t="s">
        <v>105</v>
      </c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</row>
    <row r="93" spans="2:14" ht="10.5"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</row>
    <row r="94" spans="1:13" s="5" customFormat="1" ht="10.5">
      <c r="A94" s="2"/>
      <c r="B94" s="5" t="s">
        <v>208</v>
      </c>
      <c r="C94" s="5" t="s">
        <v>209</v>
      </c>
      <c r="D94" s="12" t="s">
        <v>210</v>
      </c>
      <c r="E94" s="5" t="s">
        <v>211</v>
      </c>
      <c r="F94" s="5" t="s">
        <v>212</v>
      </c>
      <c r="G94" s="5" t="s">
        <v>213</v>
      </c>
      <c r="H94" s="5" t="s">
        <v>214</v>
      </c>
      <c r="I94" s="5" t="s">
        <v>215</v>
      </c>
      <c r="J94" s="5" t="s">
        <v>216</v>
      </c>
      <c r="K94" s="5" t="s">
        <v>217</v>
      </c>
      <c r="L94" s="5" t="s">
        <v>218</v>
      </c>
      <c r="M94" s="5" t="s">
        <v>219</v>
      </c>
    </row>
    <row r="95" spans="1:14" ht="10.5">
      <c r="A95" s="4">
        <v>1</v>
      </c>
      <c r="B95" s="1" t="s">
        <v>111</v>
      </c>
      <c r="C95" s="8" t="s">
        <v>220</v>
      </c>
      <c r="D95" s="11">
        <v>0</v>
      </c>
      <c r="E95" s="11"/>
      <c r="F95" s="3">
        <f>ROUND(SUM('Базовые цены с учетом расхода'!B14:B16),2)</f>
        <v>2107.22</v>
      </c>
      <c r="G95" s="3">
        <f>ROUND(SUM('Базовые цены с учетом расхода'!C14:C16),2)</f>
        <v>0</v>
      </c>
      <c r="H95" s="3">
        <f>ROUND(SUM('Базовые цены с учетом расхода'!D14:D16),2)</f>
        <v>0</v>
      </c>
      <c r="I95" s="3">
        <f>ROUND(SUM('Базовые цены с учетом расхода'!E14:E16),2)</f>
        <v>0</v>
      </c>
      <c r="J95" s="7" t="e">
        <f>ROUND(SUM('Базовые цены с учетом расхода'!I14:I16),8)</f>
        <v>#NAME?</v>
      </c>
      <c r="K95" s="7" t="e">
        <f>ROUND(SUM('Базовые цены с учетом расхода'!K14:K16),8)</f>
        <v>#NAME?</v>
      </c>
      <c r="L95" s="3">
        <f>ROUND(SUM('Базовые цены с учетом расхода'!F14:F16),2)</f>
        <v>2107.22</v>
      </c>
      <c r="N95" s="11"/>
    </row>
    <row r="96" spans="1:12" ht="10.5">
      <c r="A96" s="4">
        <v>2</v>
      </c>
      <c r="B96" s="1" t="s">
        <v>51</v>
      </c>
      <c r="C96" s="8" t="s">
        <v>221</v>
      </c>
      <c r="D96" s="11">
        <v>0</v>
      </c>
      <c r="F96" s="3">
        <f>ROUND(SUMIF(Определители!I14:I16,"= ",'Базовые цены с учетом расхода'!B14:B16),2)</f>
        <v>0</v>
      </c>
      <c r="G96" s="3">
        <f>ROUND(SUMIF(Определители!I14:I16,"= ",'Базовые цены с учетом расхода'!C14:C16),2)</f>
        <v>0</v>
      </c>
      <c r="H96" s="3">
        <f>ROUND(SUMIF(Определители!I14:I16,"= ",'Базовые цены с учетом расхода'!D14:D16),2)</f>
        <v>0</v>
      </c>
      <c r="I96" s="3">
        <f>ROUND(SUMIF(Определители!I14:I16,"= ",'Базовые цены с учетом расхода'!E14:E16),2)</f>
        <v>0</v>
      </c>
      <c r="J96" s="7">
        <f>ROUND(SUMIF(Определители!I14:I16,"= ",'Базовые цены с учетом расхода'!I14:I16),8)</f>
        <v>0</v>
      </c>
      <c r="K96" s="7">
        <f>ROUND(SUMIF(Определители!I14:I16,"= ",'Базовые цены с учетом расхода'!K14:K16),8)</f>
        <v>0</v>
      </c>
      <c r="L96" s="3">
        <f>ROUND(SUMIF(Определители!I14:I16,"= ",'Базовые цены с учетом расхода'!F14:F16),2)</f>
        <v>0</v>
      </c>
    </row>
    <row r="97" spans="1:12" ht="10.5">
      <c r="A97" s="4">
        <v>3</v>
      </c>
      <c r="B97" s="1" t="s">
        <v>52</v>
      </c>
      <c r="C97" s="8" t="s">
        <v>221</v>
      </c>
      <c r="D97" s="11">
        <v>0</v>
      </c>
      <c r="F97" s="3" t="e">
        <f>ROUND(СУММПРОИЗВЕСЛИ(0.01,Определители!I14:I16," ",'Базовые цены с учетом расхода'!B14:B16,Начисления!X14:X16,0),2)</f>
        <v>#NAME?</v>
      </c>
      <c r="G97" s="3"/>
      <c r="H97" s="3"/>
      <c r="I97" s="3"/>
      <c r="J97" s="7"/>
      <c r="K97" s="7"/>
      <c r="L97" s="3"/>
    </row>
    <row r="98" spans="1:12" ht="10.5">
      <c r="A98" s="4">
        <v>4</v>
      </c>
      <c r="B98" s="1" t="s">
        <v>53</v>
      </c>
      <c r="C98" s="8" t="s">
        <v>221</v>
      </c>
      <c r="D98" s="11">
        <v>0</v>
      </c>
      <c r="F98" s="3" t="e">
        <f>ROUND(СУММПРОИЗВЕСЛИ(0.01,Определители!I14:I16," ",'Базовые цены с учетом расхода'!B14:B16,Начисления!Y14:Y16,0),2)</f>
        <v>#NAME?</v>
      </c>
      <c r="G98" s="3"/>
      <c r="H98" s="3"/>
      <c r="I98" s="3"/>
      <c r="J98" s="7"/>
      <c r="K98" s="7"/>
      <c r="L98" s="3"/>
    </row>
    <row r="99" spans="1:12" ht="10.5">
      <c r="A99" s="4">
        <v>5</v>
      </c>
      <c r="B99" s="1" t="s">
        <v>54</v>
      </c>
      <c r="C99" s="8" t="s">
        <v>221</v>
      </c>
      <c r="D99" s="11">
        <v>0</v>
      </c>
      <c r="F99" s="3" t="e">
        <f>ROUND(ТРАНСПРАСХОД(Определители!B14:B16,Определители!H14:H16,Определители!I14:I16,'Базовые цены с учетом расхода'!B14:B16,Начисления!Z14:Z16,Начисления!AA14:AA16),2)</f>
        <v>#NAME?</v>
      </c>
      <c r="G99" s="3"/>
      <c r="H99" s="3"/>
      <c r="I99" s="3"/>
      <c r="J99" s="7"/>
      <c r="K99" s="7"/>
      <c r="L99" s="3"/>
    </row>
    <row r="100" spans="1:12" ht="10.5">
      <c r="A100" s="4">
        <v>6</v>
      </c>
      <c r="B100" s="1" t="s">
        <v>55</v>
      </c>
      <c r="C100" s="8" t="s">
        <v>221</v>
      </c>
      <c r="D100" s="11">
        <v>0</v>
      </c>
      <c r="F100" s="3" t="e">
        <f>ROUND(СУММПРОИЗВЕСЛИ(0.01,Определители!I14:I16," ",'Базовые цены с учетом расхода'!B14:B16,Начисления!AC14:AC16,0),2)</f>
        <v>#NAME?</v>
      </c>
      <c r="G100" s="3"/>
      <c r="H100" s="3"/>
      <c r="I100" s="3"/>
      <c r="J100" s="7"/>
      <c r="K100" s="7"/>
      <c r="L100" s="3"/>
    </row>
    <row r="101" spans="1:12" ht="10.5">
      <c r="A101" s="4">
        <v>7</v>
      </c>
      <c r="B101" s="1" t="s">
        <v>56</v>
      </c>
      <c r="C101" s="8" t="s">
        <v>221</v>
      </c>
      <c r="D101" s="11">
        <v>0</v>
      </c>
      <c r="F101" s="3" t="e">
        <f>ROUND(СУММПРОИЗВЕСЛИ(0.01,Определители!I14:I16," ",'Базовые цены с учетом расхода'!B14:B16,Начисления!AF14:AF16,0),2)</f>
        <v>#NAME?</v>
      </c>
      <c r="G101" s="3"/>
      <c r="H101" s="3"/>
      <c r="I101" s="3"/>
      <c r="J101" s="7"/>
      <c r="K101" s="7"/>
      <c r="L101" s="3"/>
    </row>
    <row r="102" spans="1:12" ht="10.5">
      <c r="A102" s="4">
        <v>8</v>
      </c>
      <c r="B102" s="1" t="s">
        <v>57</v>
      </c>
      <c r="C102" s="8" t="s">
        <v>221</v>
      </c>
      <c r="D102" s="11">
        <v>0</v>
      </c>
      <c r="F102" s="3" t="e">
        <f>ROUND(ЗАГОТСКЛАДРАСХОД(Определители!B14:B16,Определители!H14:H16,Определители!I14:I16,'Базовые цены с учетом расхода'!B14:B16,Начисления!X14:X16,Начисления!Y14:Y16,Начисления!Z14:Z16,Начисления!AA14:AA16,Начисления!AB14:AB16,Начисления!AC14:AC16,Начисления!AF14:AF16),2)</f>
        <v>#NAME?</v>
      </c>
      <c r="G102" s="3"/>
      <c r="H102" s="3"/>
      <c r="I102" s="3"/>
      <c r="J102" s="7"/>
      <c r="K102" s="7"/>
      <c r="L102" s="3"/>
    </row>
    <row r="103" spans="1:12" ht="10.5">
      <c r="A103" s="4">
        <v>9</v>
      </c>
      <c r="B103" s="1" t="s">
        <v>58</v>
      </c>
      <c r="C103" s="8" t="s">
        <v>221</v>
      </c>
      <c r="D103" s="11">
        <v>0</v>
      </c>
      <c r="F103" s="3" t="e">
        <f>ROUND(СУММПРОИЗВЕСЛИ(1,Определители!I14:I16," ",'Базовые цены с учетом расхода'!M14:M16,Начисления!I14:I16,0),2)</f>
        <v>#NAME?</v>
      </c>
      <c r="G103" s="3"/>
      <c r="H103" s="3"/>
      <c r="I103" s="3"/>
      <c r="J103" s="7"/>
      <c r="K103" s="7"/>
      <c r="L103" s="3"/>
    </row>
    <row r="104" spans="1:12" ht="10.5">
      <c r="A104" s="4">
        <v>10</v>
      </c>
      <c r="B104" s="1" t="s">
        <v>59</v>
      </c>
      <c r="C104" s="8" t="s">
        <v>222</v>
      </c>
      <c r="D104" s="11">
        <v>0</v>
      </c>
      <c r="F104" s="3" t="e">
        <f>ROUND((F103+F114+F134),2)</f>
        <v>#NAME?</v>
      </c>
      <c r="G104" s="3"/>
      <c r="H104" s="3"/>
      <c r="I104" s="3"/>
      <c r="J104" s="7"/>
      <c r="K104" s="7"/>
      <c r="L104" s="3"/>
    </row>
    <row r="105" spans="1:12" ht="10.5">
      <c r="A105" s="4">
        <v>11</v>
      </c>
      <c r="B105" s="1" t="s">
        <v>60</v>
      </c>
      <c r="C105" s="8" t="s">
        <v>222</v>
      </c>
      <c r="D105" s="11">
        <v>0</v>
      </c>
      <c r="F105" s="3" t="e">
        <f>ROUND((F96+F97+F98+F99+F100+F101+F102+F104),2)</f>
        <v>#NAME?</v>
      </c>
      <c r="G105" s="3"/>
      <c r="H105" s="3"/>
      <c r="I105" s="3"/>
      <c r="J105" s="7"/>
      <c r="K105" s="7"/>
      <c r="L105" s="3"/>
    </row>
    <row r="106" spans="1:12" ht="10.5">
      <c r="A106" s="4">
        <v>12</v>
      </c>
      <c r="B106" s="1" t="s">
        <v>61</v>
      </c>
      <c r="C106" s="8" t="s">
        <v>221</v>
      </c>
      <c r="D106" s="11">
        <v>0</v>
      </c>
      <c r="F106" s="3">
        <f>ROUND(SUMIF(Определители!I14:I16,"=1",'Базовые цены с учетом расхода'!B14:B16),2)</f>
        <v>2107.22</v>
      </c>
      <c r="G106" s="3">
        <f>ROUND(SUMIF(Определители!I14:I16,"=1",'Базовые цены с учетом расхода'!C14:C16),2)</f>
        <v>0</v>
      </c>
      <c r="H106" s="3">
        <f>ROUND(SUMIF(Определители!I14:I16,"=1",'Базовые цены с учетом расхода'!D14:D16),2)</f>
        <v>0</v>
      </c>
      <c r="I106" s="3">
        <f>ROUND(SUMIF(Определители!I14:I16,"=1",'Базовые цены с учетом расхода'!E14:E16),2)</f>
        <v>0</v>
      </c>
      <c r="J106" s="7" t="e">
        <f>ROUND(SUMIF(Определители!I14:I16,"=1",'Базовые цены с учетом расхода'!I14:I16),8)</f>
        <v>#NAME?</v>
      </c>
      <c r="K106" s="7" t="e">
        <f>ROUND(SUMIF(Определители!I14:I16,"=1",'Базовые цены с учетом расхода'!K14:K16),8)</f>
        <v>#NAME?</v>
      </c>
      <c r="L106" s="3">
        <f>ROUND(SUMIF(Определители!I14:I16,"=1",'Базовые цены с учетом расхода'!F14:F16),2)</f>
        <v>2107.22</v>
      </c>
    </row>
    <row r="107" spans="1:12" ht="10.5">
      <c r="A107" s="4">
        <v>13</v>
      </c>
      <c r="B107" s="1" t="s">
        <v>62</v>
      </c>
      <c r="C107" s="8" t="s">
        <v>221</v>
      </c>
      <c r="D107" s="11">
        <v>0</v>
      </c>
      <c r="F107" s="3"/>
      <c r="G107" s="3"/>
      <c r="H107" s="3"/>
      <c r="I107" s="3"/>
      <c r="J107" s="7"/>
      <c r="K107" s="7"/>
      <c r="L107" s="3"/>
    </row>
    <row r="108" spans="1:12" ht="10.5">
      <c r="A108" s="4">
        <v>14</v>
      </c>
      <c r="B108" s="1" t="s">
        <v>63</v>
      </c>
      <c r="C108" s="8" t="s">
        <v>221</v>
      </c>
      <c r="D108" s="11">
        <v>0</v>
      </c>
      <c r="F108" s="3"/>
      <c r="G108" s="3">
        <f>ROUND(SUMIF(Определители!I14:I16,"=1",'Базовые цены с учетом расхода'!U14:U16),2)</f>
        <v>0</v>
      </c>
      <c r="H108" s="3"/>
      <c r="I108" s="3"/>
      <c r="J108" s="7"/>
      <c r="K108" s="7"/>
      <c r="L108" s="3"/>
    </row>
    <row r="109" spans="1:12" ht="10.5">
      <c r="A109" s="4">
        <v>15</v>
      </c>
      <c r="B109" s="1" t="s">
        <v>64</v>
      </c>
      <c r="C109" s="8" t="s">
        <v>221</v>
      </c>
      <c r="D109" s="11">
        <v>0</v>
      </c>
      <c r="F109" s="3">
        <f>ROUND(SUMIF(Определители!I14:I16,"=1",'Базовые цены с учетом расхода'!V14:V16),2)</f>
        <v>0</v>
      </c>
      <c r="G109" s="3"/>
      <c r="H109" s="3"/>
      <c r="I109" s="3"/>
      <c r="J109" s="7"/>
      <c r="K109" s="7"/>
      <c r="L109" s="3"/>
    </row>
    <row r="110" spans="1:12" ht="10.5">
      <c r="A110" s="4">
        <v>16</v>
      </c>
      <c r="B110" s="1" t="s">
        <v>65</v>
      </c>
      <c r="C110" s="8" t="s">
        <v>221</v>
      </c>
      <c r="D110" s="11">
        <v>0</v>
      </c>
      <c r="F110" s="3" t="e">
        <f>ROUND(СУММЕСЛИ2(Определители!I14:I16,"1",Определители!G14:G16,"1",'Базовые цены с учетом расхода'!B14:B16),2)</f>
        <v>#NAME?</v>
      </c>
      <c r="G110" s="3"/>
      <c r="H110" s="3"/>
      <c r="I110" s="3"/>
      <c r="J110" s="7"/>
      <c r="K110" s="7"/>
      <c r="L110" s="3"/>
    </row>
    <row r="111" spans="1:12" ht="10.5">
      <c r="A111" s="4">
        <v>17</v>
      </c>
      <c r="B111" s="1" t="s">
        <v>66</v>
      </c>
      <c r="C111" s="8" t="s">
        <v>221</v>
      </c>
      <c r="D111" s="11">
        <v>0</v>
      </c>
      <c r="F111" s="3">
        <f>ROUND(SUMIF(Определители!I14:I16,"=1",'Базовые цены с учетом расхода'!H14:H16),2)</f>
        <v>0</v>
      </c>
      <c r="G111" s="3"/>
      <c r="H111" s="3"/>
      <c r="I111" s="3"/>
      <c r="J111" s="7"/>
      <c r="K111" s="7"/>
      <c r="L111" s="3"/>
    </row>
    <row r="112" spans="1:12" ht="10.5">
      <c r="A112" s="4">
        <v>18</v>
      </c>
      <c r="B112" s="1" t="s">
        <v>72</v>
      </c>
      <c r="C112" s="8" t="s">
        <v>221</v>
      </c>
      <c r="D112" s="11">
        <v>0</v>
      </c>
      <c r="F112" s="3">
        <f>ROUND(SUMIF(Определители!I14:I16,"=1",'Базовые цены с учетом расхода'!N14:N16),2)</f>
        <v>0</v>
      </c>
      <c r="G112" s="3"/>
      <c r="H112" s="3"/>
      <c r="I112" s="3"/>
      <c r="J112" s="7"/>
      <c r="K112" s="7"/>
      <c r="L112" s="3"/>
    </row>
    <row r="113" spans="1:12" ht="10.5">
      <c r="A113" s="4">
        <v>19</v>
      </c>
      <c r="B113" s="1" t="s">
        <v>73</v>
      </c>
      <c r="C113" s="8" t="s">
        <v>221</v>
      </c>
      <c r="D113" s="11">
        <v>0</v>
      </c>
      <c r="F113" s="3">
        <f>ROUND(SUMIF(Определители!I14:I16,"=1",'Базовые цены с учетом расхода'!O14:O16),2)</f>
        <v>0</v>
      </c>
      <c r="G113" s="3"/>
      <c r="H113" s="3"/>
      <c r="I113" s="3"/>
      <c r="J113" s="7"/>
      <c r="K113" s="7"/>
      <c r="L113" s="3"/>
    </row>
    <row r="114" spans="1:12" ht="10.5">
      <c r="A114" s="4">
        <v>20</v>
      </c>
      <c r="B114" s="1" t="s">
        <v>59</v>
      </c>
      <c r="C114" s="8" t="s">
        <v>221</v>
      </c>
      <c r="D114" s="11">
        <v>0</v>
      </c>
      <c r="F114" s="3" t="e">
        <f>ROUND(СУММПРОИЗВЕСЛИ(1,Определители!I14:I16," ",'Базовые цены с учетом расхода'!M14:M16,Начисления!I14:I16,0),2)</f>
        <v>#NAME?</v>
      </c>
      <c r="G114" s="3"/>
      <c r="H114" s="3"/>
      <c r="I114" s="3"/>
      <c r="J114" s="7"/>
      <c r="K114" s="7"/>
      <c r="L114" s="3"/>
    </row>
    <row r="115" spans="1:12" ht="10.5">
      <c r="A115" s="4">
        <v>21</v>
      </c>
      <c r="B115" s="1" t="s">
        <v>69</v>
      </c>
      <c r="C115" s="8" t="s">
        <v>222</v>
      </c>
      <c r="D115" s="11">
        <v>0</v>
      </c>
      <c r="F115" s="3">
        <f>ROUND((F106+F112+F113),2)</f>
        <v>2107.22</v>
      </c>
      <c r="G115" s="3"/>
      <c r="H115" s="3"/>
      <c r="I115" s="3"/>
      <c r="J115" s="7"/>
      <c r="K115" s="7"/>
      <c r="L115" s="3"/>
    </row>
    <row r="116" spans="1:12" ht="10.5">
      <c r="A116" s="4">
        <v>22</v>
      </c>
      <c r="B116" s="1" t="s">
        <v>70</v>
      </c>
      <c r="C116" s="8" t="s">
        <v>221</v>
      </c>
      <c r="D116" s="11">
        <v>0</v>
      </c>
      <c r="F116" s="3">
        <f>ROUND(SUMIF(Определители!I14:I16,"=2",'Базовые цены с учетом расхода'!B14:B16),2)</f>
        <v>0</v>
      </c>
      <c r="G116" s="3">
        <f>ROUND(SUMIF(Определители!I14:I16,"=2",'Базовые цены с учетом расхода'!C14:C16),2)</f>
        <v>0</v>
      </c>
      <c r="H116" s="3">
        <f>ROUND(SUMIF(Определители!I14:I16,"=2",'Базовые цены с учетом расхода'!D14:D16),2)</f>
        <v>0</v>
      </c>
      <c r="I116" s="3">
        <f>ROUND(SUMIF(Определители!I14:I16,"=2",'Базовые цены с учетом расхода'!E14:E16),2)</f>
        <v>0</v>
      </c>
      <c r="J116" s="7">
        <f>ROUND(SUMIF(Определители!I14:I16,"=2",'Базовые цены с учетом расхода'!I14:I16),8)</f>
        <v>0</v>
      </c>
      <c r="K116" s="7">
        <f>ROUND(SUMIF(Определители!I14:I16,"=2",'Базовые цены с учетом расхода'!K14:K16),8)</f>
        <v>0</v>
      </c>
      <c r="L116" s="3">
        <f>ROUND(SUMIF(Определители!I14:I16,"=2",'Базовые цены с учетом расхода'!F14:F16),2)</f>
        <v>0</v>
      </c>
    </row>
    <row r="117" spans="1:12" ht="10.5">
      <c r="A117" s="4">
        <v>23</v>
      </c>
      <c r="B117" s="1" t="s">
        <v>62</v>
      </c>
      <c r="C117" s="8" t="s">
        <v>221</v>
      </c>
      <c r="D117" s="11">
        <v>0</v>
      </c>
      <c r="F117" s="3"/>
      <c r="G117" s="3"/>
      <c r="H117" s="3"/>
      <c r="I117" s="3"/>
      <c r="J117" s="7"/>
      <c r="K117" s="7"/>
      <c r="L117" s="3"/>
    </row>
    <row r="118" spans="1:12" ht="10.5">
      <c r="A118" s="4">
        <v>24</v>
      </c>
      <c r="B118" s="1" t="s">
        <v>71</v>
      </c>
      <c r="C118" s="8" t="s">
        <v>221</v>
      </c>
      <c r="D118" s="11">
        <v>0</v>
      </c>
      <c r="F118" s="3" t="e">
        <f>ROUND(СУММЕСЛИ2(Определители!I14:I16,"2",Определители!G14:G16,"1",'Базовые цены с учетом расхода'!B14:B16),2)</f>
        <v>#NAME?</v>
      </c>
      <c r="G118" s="3"/>
      <c r="H118" s="3"/>
      <c r="I118" s="3"/>
      <c r="J118" s="7"/>
      <c r="K118" s="7"/>
      <c r="L118" s="3"/>
    </row>
    <row r="119" spans="1:12" ht="10.5">
      <c r="A119" s="4">
        <v>25</v>
      </c>
      <c r="B119" s="1" t="s">
        <v>66</v>
      </c>
      <c r="C119" s="8" t="s">
        <v>221</v>
      </c>
      <c r="D119" s="11">
        <v>0</v>
      </c>
      <c r="F119" s="3">
        <f>ROUND(SUMIF(Определители!I14:I16,"=2",'Базовые цены с учетом расхода'!H14:H16),2)</f>
        <v>0</v>
      </c>
      <c r="G119" s="3"/>
      <c r="H119" s="3"/>
      <c r="I119" s="3"/>
      <c r="J119" s="7"/>
      <c r="K119" s="7"/>
      <c r="L119" s="3"/>
    </row>
    <row r="120" spans="1:12" ht="10.5">
      <c r="A120" s="4">
        <v>26</v>
      </c>
      <c r="B120" s="1" t="s">
        <v>72</v>
      </c>
      <c r="C120" s="8" t="s">
        <v>221</v>
      </c>
      <c r="D120" s="11">
        <v>0</v>
      </c>
      <c r="F120" s="3">
        <f>ROUND(SUMIF(Определители!I14:I16,"=2",'Базовые цены с учетом расхода'!N14:N16),2)</f>
        <v>0</v>
      </c>
      <c r="G120" s="3"/>
      <c r="H120" s="3"/>
      <c r="I120" s="3"/>
      <c r="J120" s="7"/>
      <c r="K120" s="7"/>
      <c r="L120" s="3"/>
    </row>
    <row r="121" spans="1:12" ht="10.5">
      <c r="A121" s="4">
        <v>27</v>
      </c>
      <c r="B121" s="1" t="s">
        <v>73</v>
      </c>
      <c r="C121" s="8" t="s">
        <v>221</v>
      </c>
      <c r="D121" s="11">
        <v>0</v>
      </c>
      <c r="F121" s="3">
        <f>ROUND(SUMIF(Определители!I14:I16,"=2",'Базовые цены с учетом расхода'!O14:O16),2)</f>
        <v>0</v>
      </c>
      <c r="G121" s="3"/>
      <c r="H121" s="3"/>
      <c r="I121" s="3"/>
      <c r="J121" s="7"/>
      <c r="K121" s="7"/>
      <c r="L121" s="3"/>
    </row>
    <row r="122" spans="1:12" ht="10.5">
      <c r="A122" s="4">
        <v>28</v>
      </c>
      <c r="B122" s="1" t="s">
        <v>74</v>
      </c>
      <c r="C122" s="8" t="s">
        <v>222</v>
      </c>
      <c r="D122" s="11">
        <v>0</v>
      </c>
      <c r="F122" s="3">
        <f>ROUND((F116+F120+F121),2)</f>
        <v>0</v>
      </c>
      <c r="G122" s="3"/>
      <c r="H122" s="3"/>
      <c r="I122" s="3"/>
      <c r="J122" s="7"/>
      <c r="K122" s="7"/>
      <c r="L122" s="3"/>
    </row>
    <row r="123" spans="1:12" ht="10.5">
      <c r="A123" s="4">
        <v>29</v>
      </c>
      <c r="B123" s="1" t="s">
        <v>75</v>
      </c>
      <c r="C123" s="8" t="s">
        <v>221</v>
      </c>
      <c r="D123" s="11">
        <v>0</v>
      </c>
      <c r="F123" s="3">
        <f>ROUND(SUMIF(Определители!I14:I16,"=3",'Базовые цены с учетом расхода'!B14:B16),2)</f>
        <v>0</v>
      </c>
      <c r="G123" s="3">
        <f>ROUND(SUMIF(Определители!I14:I16,"=3",'Базовые цены с учетом расхода'!C14:C16),2)</f>
        <v>0</v>
      </c>
      <c r="H123" s="3">
        <f>ROUND(SUMIF(Определители!I14:I16,"=3",'Базовые цены с учетом расхода'!D14:D16),2)</f>
        <v>0</v>
      </c>
      <c r="I123" s="3">
        <f>ROUND(SUMIF(Определители!I14:I16,"=3",'Базовые цены с учетом расхода'!E14:E16),2)</f>
        <v>0</v>
      </c>
      <c r="J123" s="7">
        <f>ROUND(SUMIF(Определители!I14:I16,"=3",'Базовые цены с учетом расхода'!I14:I16),8)</f>
        <v>0</v>
      </c>
      <c r="K123" s="7">
        <f>ROUND(SUMIF(Определители!I14:I16,"=3",'Базовые цены с учетом расхода'!K14:K16),8)</f>
        <v>0</v>
      </c>
      <c r="L123" s="3">
        <f>ROUND(SUMIF(Определители!I14:I16,"=3",'Базовые цены с учетом расхода'!F14:F16),2)</f>
        <v>0</v>
      </c>
    </row>
    <row r="124" spans="1:12" ht="10.5">
      <c r="A124" s="4">
        <v>30</v>
      </c>
      <c r="B124" s="1" t="s">
        <v>66</v>
      </c>
      <c r="C124" s="8" t="s">
        <v>221</v>
      </c>
      <c r="D124" s="11">
        <v>0</v>
      </c>
      <c r="F124" s="3">
        <f>ROUND(SUMIF(Определители!I14:I16,"=3",'Базовые цены с учетом расхода'!H14:H16),2)</f>
        <v>0</v>
      </c>
      <c r="G124" s="3"/>
      <c r="H124" s="3"/>
      <c r="I124" s="3"/>
      <c r="J124" s="7"/>
      <c r="K124" s="7"/>
      <c r="L124" s="3"/>
    </row>
    <row r="125" spans="1:12" ht="10.5">
      <c r="A125" s="4">
        <v>31</v>
      </c>
      <c r="B125" s="1" t="s">
        <v>72</v>
      </c>
      <c r="C125" s="8" t="s">
        <v>221</v>
      </c>
      <c r="D125" s="11">
        <v>0</v>
      </c>
      <c r="F125" s="3">
        <f>ROUND(SUMIF(Определители!I14:I16,"=3",'Базовые цены с учетом расхода'!N14:N16),2)</f>
        <v>0</v>
      </c>
      <c r="G125" s="3"/>
      <c r="H125" s="3"/>
      <c r="I125" s="3"/>
      <c r="J125" s="7"/>
      <c r="K125" s="7"/>
      <c r="L125" s="3"/>
    </row>
    <row r="126" spans="1:12" ht="10.5">
      <c r="A126" s="4">
        <v>32</v>
      </c>
      <c r="B126" s="1" t="s">
        <v>73</v>
      </c>
      <c r="C126" s="8" t="s">
        <v>221</v>
      </c>
      <c r="D126" s="11">
        <v>0</v>
      </c>
      <c r="F126" s="3">
        <f>ROUND(SUMIF(Определители!I14:I16,"=3",'Базовые цены с учетом расхода'!O14:O16),2)</f>
        <v>0</v>
      </c>
      <c r="G126" s="3"/>
      <c r="H126" s="3"/>
      <c r="I126" s="3"/>
      <c r="J126" s="7"/>
      <c r="K126" s="7"/>
      <c r="L126" s="3"/>
    </row>
    <row r="127" spans="1:12" ht="10.5">
      <c r="A127" s="4">
        <v>33</v>
      </c>
      <c r="B127" s="1" t="s">
        <v>76</v>
      </c>
      <c r="C127" s="8" t="s">
        <v>222</v>
      </c>
      <c r="D127" s="11">
        <v>0</v>
      </c>
      <c r="F127" s="3">
        <f>ROUND((F123+F125+F126),2)</f>
        <v>0</v>
      </c>
      <c r="G127" s="3"/>
      <c r="H127" s="3"/>
      <c r="I127" s="3"/>
      <c r="J127" s="7"/>
      <c r="K127" s="7"/>
      <c r="L127" s="3"/>
    </row>
    <row r="128" spans="1:12" ht="10.5">
      <c r="A128" s="4">
        <v>34</v>
      </c>
      <c r="B128" s="1" t="s">
        <v>77</v>
      </c>
      <c r="C128" s="8" t="s">
        <v>221</v>
      </c>
      <c r="D128" s="11">
        <v>0</v>
      </c>
      <c r="F128" s="3">
        <f>ROUND(SUMIF(Определители!I14:I16,"=4",'Базовые цены с учетом расхода'!B14:B16),2)</f>
        <v>0</v>
      </c>
      <c r="G128" s="3">
        <f>ROUND(SUMIF(Определители!I14:I16,"=4",'Базовые цены с учетом расхода'!C14:C16),2)</f>
        <v>0</v>
      </c>
      <c r="H128" s="3">
        <f>ROUND(SUMIF(Определители!I14:I16,"=4",'Базовые цены с учетом расхода'!D14:D16),2)</f>
        <v>0</v>
      </c>
      <c r="I128" s="3">
        <f>ROUND(SUMIF(Определители!I14:I16,"=4",'Базовые цены с учетом расхода'!E14:E16),2)</f>
        <v>0</v>
      </c>
      <c r="J128" s="7">
        <f>ROUND(SUMIF(Определители!I14:I16,"=4",'Базовые цены с учетом расхода'!I14:I16),8)</f>
        <v>0</v>
      </c>
      <c r="K128" s="7">
        <f>ROUND(SUMIF(Определители!I14:I16,"=4",'Базовые цены с учетом расхода'!K14:K16),8)</f>
        <v>0</v>
      </c>
      <c r="L128" s="3">
        <f>ROUND(SUMIF(Определители!I14:I16,"=4",'Базовые цены с учетом расхода'!F14:F16),2)</f>
        <v>0</v>
      </c>
    </row>
    <row r="129" spans="1:12" ht="10.5">
      <c r="A129" s="4">
        <v>35</v>
      </c>
      <c r="B129" s="1" t="s">
        <v>62</v>
      </c>
      <c r="C129" s="8" t="s">
        <v>221</v>
      </c>
      <c r="D129" s="11">
        <v>0</v>
      </c>
      <c r="F129" s="3"/>
      <c r="G129" s="3"/>
      <c r="H129" s="3"/>
      <c r="I129" s="3"/>
      <c r="J129" s="7"/>
      <c r="K129" s="7"/>
      <c r="L129" s="3"/>
    </row>
    <row r="130" spans="1:12" ht="10.5">
      <c r="A130" s="4">
        <v>36</v>
      </c>
      <c r="B130" s="1" t="s">
        <v>78</v>
      </c>
      <c r="C130" s="8" t="s">
        <v>221</v>
      </c>
      <c r="D130" s="11">
        <v>0</v>
      </c>
      <c r="F130" s="3"/>
      <c r="G130" s="3"/>
      <c r="H130" s="3"/>
      <c r="I130" s="3"/>
      <c r="J130" s="7"/>
      <c r="K130" s="7"/>
      <c r="L130" s="3"/>
    </row>
    <row r="131" spans="1:12" ht="10.5">
      <c r="A131" s="4">
        <v>37</v>
      </c>
      <c r="B131" s="1" t="s">
        <v>66</v>
      </c>
      <c r="C131" s="8" t="s">
        <v>221</v>
      </c>
      <c r="D131" s="11">
        <v>0</v>
      </c>
      <c r="F131" s="3">
        <f>ROUND(SUMIF(Определители!I14:I16,"=4",'Базовые цены с учетом расхода'!H14:H16),2)</f>
        <v>0</v>
      </c>
      <c r="G131" s="3"/>
      <c r="H131" s="3"/>
      <c r="I131" s="3"/>
      <c r="J131" s="7"/>
      <c r="K131" s="7"/>
      <c r="L131" s="3"/>
    </row>
    <row r="132" spans="1:12" ht="10.5">
      <c r="A132" s="4">
        <v>38</v>
      </c>
      <c r="B132" s="1" t="s">
        <v>72</v>
      </c>
      <c r="C132" s="8" t="s">
        <v>221</v>
      </c>
      <c r="D132" s="11">
        <v>0</v>
      </c>
      <c r="F132" s="3">
        <f>ROUND(SUMIF(Определители!I14:I16,"=4",'Базовые цены с учетом расхода'!N14:N16),2)</f>
        <v>0</v>
      </c>
      <c r="G132" s="3"/>
      <c r="H132" s="3"/>
      <c r="I132" s="3"/>
      <c r="J132" s="7"/>
      <c r="K132" s="7"/>
      <c r="L132" s="3"/>
    </row>
    <row r="133" spans="1:12" ht="10.5">
      <c r="A133" s="4">
        <v>39</v>
      </c>
      <c r="B133" s="1" t="s">
        <v>73</v>
      </c>
      <c r="C133" s="8" t="s">
        <v>221</v>
      </c>
      <c r="D133" s="11">
        <v>0</v>
      </c>
      <c r="F133" s="3">
        <f>ROUND(SUMIF(Определители!I14:I16,"=4",'Базовые цены с учетом расхода'!O14:O16),2)</f>
        <v>0</v>
      </c>
      <c r="G133" s="3"/>
      <c r="H133" s="3"/>
      <c r="I133" s="3"/>
      <c r="J133" s="7"/>
      <c r="K133" s="7"/>
      <c r="L133" s="3"/>
    </row>
    <row r="134" spans="1:12" ht="10.5">
      <c r="A134" s="4">
        <v>40</v>
      </c>
      <c r="B134" s="1" t="s">
        <v>59</v>
      </c>
      <c r="C134" s="8" t="s">
        <v>221</v>
      </c>
      <c r="D134" s="11">
        <v>0</v>
      </c>
      <c r="F134" s="3" t="e">
        <f>ROUND(СУММПРОИЗВЕСЛИ(1,Определители!I14:I16," ",'Базовые цены с учетом расхода'!M14:M16,Начисления!I14:I16,0),2)</f>
        <v>#NAME?</v>
      </c>
      <c r="G134" s="3"/>
      <c r="H134" s="3"/>
      <c r="I134" s="3"/>
      <c r="J134" s="7"/>
      <c r="K134" s="7"/>
      <c r="L134" s="3"/>
    </row>
    <row r="135" spans="1:12" ht="10.5">
      <c r="A135" s="4">
        <v>41</v>
      </c>
      <c r="B135" s="1" t="s">
        <v>79</v>
      </c>
      <c r="C135" s="8" t="s">
        <v>222</v>
      </c>
      <c r="D135" s="11">
        <v>0</v>
      </c>
      <c r="F135" s="3">
        <f>ROUND((F128+F132+F133),2)</f>
        <v>0</v>
      </c>
      <c r="G135" s="3"/>
      <c r="H135" s="3"/>
      <c r="I135" s="3"/>
      <c r="J135" s="7"/>
      <c r="K135" s="7"/>
      <c r="L135" s="3"/>
    </row>
    <row r="136" spans="1:12" ht="10.5">
      <c r="A136" s="4">
        <v>42</v>
      </c>
      <c r="B136" s="1" t="s">
        <v>80</v>
      </c>
      <c r="C136" s="8" t="s">
        <v>221</v>
      </c>
      <c r="D136" s="11">
        <v>0</v>
      </c>
      <c r="F136" s="3">
        <f>ROUND(SUMIF(Определители!I14:I16,"=5",'Базовые цены с учетом расхода'!B14:B16),2)</f>
        <v>0</v>
      </c>
      <c r="G136" s="3">
        <f>ROUND(SUMIF(Определители!I14:I16,"=5",'Базовые цены с учетом расхода'!C14:C16),2)</f>
        <v>0</v>
      </c>
      <c r="H136" s="3">
        <f>ROUND(SUMIF(Определители!I14:I16,"=5",'Базовые цены с учетом расхода'!D14:D16),2)</f>
        <v>0</v>
      </c>
      <c r="I136" s="3">
        <f>ROUND(SUMIF(Определители!I14:I16,"=5",'Базовые цены с учетом расхода'!E14:E16),2)</f>
        <v>0</v>
      </c>
      <c r="J136" s="7">
        <f>ROUND(SUMIF(Определители!I14:I16,"=5",'Базовые цены с учетом расхода'!I14:I16),8)</f>
        <v>0</v>
      </c>
      <c r="K136" s="7">
        <f>ROUND(SUMIF(Определители!I14:I16,"=5",'Базовые цены с учетом расхода'!K14:K16),8)</f>
        <v>0</v>
      </c>
      <c r="L136" s="3">
        <f>ROUND(SUMIF(Определители!I14:I16,"=5",'Базовые цены с учетом расхода'!F14:F16),2)</f>
        <v>0</v>
      </c>
    </row>
    <row r="137" spans="1:12" ht="10.5">
      <c r="A137" s="4">
        <v>43</v>
      </c>
      <c r="B137" s="1" t="s">
        <v>66</v>
      </c>
      <c r="C137" s="8" t="s">
        <v>221</v>
      </c>
      <c r="D137" s="11">
        <v>0</v>
      </c>
      <c r="F137" s="3">
        <f>ROUND(SUMIF(Определители!I14:I16,"=5",'Базовые цены с учетом расхода'!H14:H16),2)</f>
        <v>0</v>
      </c>
      <c r="G137" s="3"/>
      <c r="H137" s="3"/>
      <c r="I137" s="3"/>
      <c r="J137" s="7"/>
      <c r="K137" s="7"/>
      <c r="L137" s="3"/>
    </row>
    <row r="138" spans="1:12" ht="10.5">
      <c r="A138" s="4">
        <v>44</v>
      </c>
      <c r="B138" s="1" t="s">
        <v>72</v>
      </c>
      <c r="C138" s="8" t="s">
        <v>221</v>
      </c>
      <c r="D138" s="11">
        <v>0</v>
      </c>
      <c r="F138" s="3">
        <f>ROUND(SUMIF(Определители!I14:I16,"=5",'Базовые цены с учетом расхода'!N14:N16),2)</f>
        <v>0</v>
      </c>
      <c r="G138" s="3"/>
      <c r="H138" s="3"/>
      <c r="I138" s="3"/>
      <c r="J138" s="7"/>
      <c r="K138" s="7"/>
      <c r="L138" s="3"/>
    </row>
    <row r="139" spans="1:12" ht="10.5">
      <c r="A139" s="4">
        <v>45</v>
      </c>
      <c r="B139" s="1" t="s">
        <v>73</v>
      </c>
      <c r="C139" s="8" t="s">
        <v>221</v>
      </c>
      <c r="D139" s="11">
        <v>0</v>
      </c>
      <c r="F139" s="3">
        <f>ROUND(SUMIF(Определители!I14:I16,"=5",'Базовые цены с учетом расхода'!O14:O16),2)</f>
        <v>0</v>
      </c>
      <c r="G139" s="3"/>
      <c r="H139" s="3"/>
      <c r="I139" s="3"/>
      <c r="J139" s="7"/>
      <c r="K139" s="7"/>
      <c r="L139" s="3"/>
    </row>
    <row r="140" spans="1:12" ht="10.5">
      <c r="A140" s="4">
        <v>46</v>
      </c>
      <c r="B140" s="1" t="s">
        <v>81</v>
      </c>
      <c r="C140" s="8" t="s">
        <v>222</v>
      </c>
      <c r="D140" s="11">
        <v>0</v>
      </c>
      <c r="F140" s="3">
        <f>ROUND((F136+F138+F139),2)</f>
        <v>0</v>
      </c>
      <c r="G140" s="3"/>
      <c r="H140" s="3"/>
      <c r="I140" s="3"/>
      <c r="J140" s="7"/>
      <c r="K140" s="7"/>
      <c r="L140" s="3"/>
    </row>
    <row r="141" spans="1:12" ht="10.5">
      <c r="A141" s="4">
        <v>47</v>
      </c>
      <c r="B141" s="1" t="s">
        <v>82</v>
      </c>
      <c r="C141" s="8" t="s">
        <v>221</v>
      </c>
      <c r="D141" s="11">
        <v>0</v>
      </c>
      <c r="F141" s="3">
        <f>ROUND(SUMIF(Определители!I14:I16,"=6",'Базовые цены с учетом расхода'!B14:B16),2)</f>
        <v>0</v>
      </c>
      <c r="G141" s="3">
        <f>ROUND(SUMIF(Определители!I14:I16,"=6",'Базовые цены с учетом расхода'!C14:C16),2)</f>
        <v>0</v>
      </c>
      <c r="H141" s="3">
        <f>ROUND(SUMIF(Определители!I14:I16,"=6",'Базовые цены с учетом расхода'!D14:D16),2)</f>
        <v>0</v>
      </c>
      <c r="I141" s="3">
        <f>ROUND(SUMIF(Определители!I14:I16,"=6",'Базовые цены с учетом расхода'!E14:E16),2)</f>
        <v>0</v>
      </c>
      <c r="J141" s="7">
        <f>ROUND(SUMIF(Определители!I14:I16,"=6",'Базовые цены с учетом расхода'!I14:I16),8)</f>
        <v>0</v>
      </c>
      <c r="K141" s="7">
        <f>ROUND(SUMIF(Определители!I14:I16,"=6",'Базовые цены с учетом расхода'!K14:K16),8)</f>
        <v>0</v>
      </c>
      <c r="L141" s="3">
        <f>ROUND(SUMIF(Определители!I14:I16,"=6",'Базовые цены с учетом расхода'!F14:F16),2)</f>
        <v>0</v>
      </c>
    </row>
    <row r="142" spans="1:12" ht="10.5">
      <c r="A142" s="4">
        <v>48</v>
      </c>
      <c r="B142" s="1" t="s">
        <v>66</v>
      </c>
      <c r="C142" s="8" t="s">
        <v>221</v>
      </c>
      <c r="D142" s="11">
        <v>0</v>
      </c>
      <c r="F142" s="3">
        <f>ROUND(SUMIF(Определители!I14:I16,"=6",'Базовые цены с учетом расхода'!H14:H16),2)</f>
        <v>0</v>
      </c>
      <c r="G142" s="3"/>
      <c r="H142" s="3"/>
      <c r="I142" s="3"/>
      <c r="J142" s="7"/>
      <c r="K142" s="7"/>
      <c r="L142" s="3"/>
    </row>
    <row r="143" spans="1:12" ht="10.5">
      <c r="A143" s="4">
        <v>49</v>
      </c>
      <c r="B143" s="1" t="s">
        <v>72</v>
      </c>
      <c r="C143" s="8" t="s">
        <v>221</v>
      </c>
      <c r="D143" s="11">
        <v>0</v>
      </c>
      <c r="F143" s="3">
        <f>ROUND(SUMIF(Определители!I14:I16,"=6",'Базовые цены с учетом расхода'!N14:N16),2)</f>
        <v>0</v>
      </c>
      <c r="G143" s="3"/>
      <c r="H143" s="3"/>
      <c r="I143" s="3"/>
      <c r="J143" s="7"/>
      <c r="K143" s="7"/>
      <c r="L143" s="3"/>
    </row>
    <row r="144" spans="1:12" ht="10.5">
      <c r="A144" s="4">
        <v>50</v>
      </c>
      <c r="B144" s="1" t="s">
        <v>73</v>
      </c>
      <c r="C144" s="8" t="s">
        <v>221</v>
      </c>
      <c r="D144" s="11">
        <v>0</v>
      </c>
      <c r="F144" s="3">
        <f>ROUND(SUMIF(Определители!I14:I16,"=6",'Базовые цены с учетом расхода'!O14:O16),2)</f>
        <v>0</v>
      </c>
      <c r="G144" s="3"/>
      <c r="H144" s="3"/>
      <c r="I144" s="3"/>
      <c r="J144" s="7"/>
      <c r="K144" s="7"/>
      <c r="L144" s="3"/>
    </row>
    <row r="145" spans="1:12" ht="10.5">
      <c r="A145" s="4">
        <v>51</v>
      </c>
      <c r="B145" s="1" t="s">
        <v>83</v>
      </c>
      <c r="C145" s="8" t="s">
        <v>222</v>
      </c>
      <c r="D145" s="11">
        <v>0</v>
      </c>
      <c r="F145" s="3">
        <f>ROUND((F141+F143+F144),2)</f>
        <v>0</v>
      </c>
      <c r="G145" s="3"/>
      <c r="H145" s="3"/>
      <c r="I145" s="3"/>
      <c r="J145" s="7"/>
      <c r="K145" s="7"/>
      <c r="L145" s="3"/>
    </row>
    <row r="146" spans="1:12" ht="10.5">
      <c r="A146" s="4">
        <v>52</v>
      </c>
      <c r="B146" s="1" t="s">
        <v>84</v>
      </c>
      <c r="C146" s="8" t="s">
        <v>221</v>
      </c>
      <c r="D146" s="11">
        <v>0</v>
      </c>
      <c r="F146" s="3">
        <f>ROUND(SUMIF(Определители!I14:I16,"=7",'Базовые цены с учетом расхода'!B14:B16),2)</f>
        <v>0</v>
      </c>
      <c r="G146" s="3">
        <f>ROUND(SUMIF(Определители!I14:I16,"=7",'Базовые цены с учетом расхода'!C14:C16),2)</f>
        <v>0</v>
      </c>
      <c r="H146" s="3">
        <f>ROUND(SUMIF(Определители!I14:I16,"=7",'Базовые цены с учетом расхода'!D14:D16),2)</f>
        <v>0</v>
      </c>
      <c r="I146" s="3">
        <f>ROUND(SUMIF(Определители!I14:I16,"=7",'Базовые цены с учетом расхода'!E14:E16),2)</f>
        <v>0</v>
      </c>
      <c r="J146" s="7">
        <f>ROUND(SUMIF(Определители!I14:I16,"=7",'Базовые цены с учетом расхода'!I14:I16),8)</f>
        <v>0</v>
      </c>
      <c r="K146" s="7">
        <f>ROUND(SUMIF(Определители!I14:I16,"=7",'Базовые цены с учетом расхода'!K14:K16),8)</f>
        <v>0</v>
      </c>
      <c r="L146" s="3">
        <f>ROUND(SUMIF(Определители!I14:I16,"=7",'Базовые цены с учетом расхода'!F14:F16),2)</f>
        <v>0</v>
      </c>
    </row>
    <row r="147" spans="1:12" ht="10.5">
      <c r="A147" s="4">
        <v>53</v>
      </c>
      <c r="B147" s="1" t="s">
        <v>62</v>
      </c>
      <c r="C147" s="8" t="s">
        <v>221</v>
      </c>
      <c r="D147" s="11">
        <v>0</v>
      </c>
      <c r="F147" s="3"/>
      <c r="G147" s="3"/>
      <c r="H147" s="3"/>
      <c r="I147" s="3"/>
      <c r="J147" s="7"/>
      <c r="K147" s="7"/>
      <c r="L147" s="3"/>
    </row>
    <row r="148" spans="1:12" ht="10.5">
      <c r="A148" s="4">
        <v>54</v>
      </c>
      <c r="B148" s="1" t="s">
        <v>85</v>
      </c>
      <c r="C148" s="8" t="s">
        <v>221</v>
      </c>
      <c r="D148" s="11">
        <v>0</v>
      </c>
      <c r="F148" s="3" t="e">
        <f>ROUND(СУММЕСЛИ2(Определители!I14:I16,"2",Определители!G14:G16,"1",'Базовые цены с учетом расхода'!B14:B16),2)</f>
        <v>#NAME?</v>
      </c>
      <c r="G148" s="3"/>
      <c r="H148" s="3"/>
      <c r="I148" s="3"/>
      <c r="J148" s="7"/>
      <c r="K148" s="7"/>
      <c r="L148" s="3"/>
    </row>
    <row r="149" spans="1:12" ht="10.5">
      <c r="A149" s="4">
        <v>55</v>
      </c>
      <c r="B149" s="1" t="s">
        <v>66</v>
      </c>
      <c r="C149" s="8" t="s">
        <v>221</v>
      </c>
      <c r="D149" s="11">
        <v>0</v>
      </c>
      <c r="F149" s="3">
        <f>ROUND(SUMIF(Определители!I14:I16,"=7",'Базовые цены с учетом расхода'!H14:H16),2)</f>
        <v>0</v>
      </c>
      <c r="G149" s="3"/>
      <c r="H149" s="3"/>
      <c r="I149" s="3"/>
      <c r="J149" s="7"/>
      <c r="K149" s="7"/>
      <c r="L149" s="3"/>
    </row>
    <row r="150" spans="1:12" ht="10.5">
      <c r="A150" s="4">
        <v>56</v>
      </c>
      <c r="B150" s="1" t="s">
        <v>86</v>
      </c>
      <c r="C150" s="8" t="s">
        <v>221</v>
      </c>
      <c r="D150" s="11">
        <v>0</v>
      </c>
      <c r="F150" s="3">
        <f>ROUND(SUMIF(Определители!I14:I16,"=7",'Базовые цены с учетом расхода'!N14:N16),2)</f>
        <v>0</v>
      </c>
      <c r="G150" s="3"/>
      <c r="H150" s="3"/>
      <c r="I150" s="3"/>
      <c r="J150" s="7"/>
      <c r="K150" s="7"/>
      <c r="L150" s="3"/>
    </row>
    <row r="151" spans="1:12" ht="10.5">
      <c r="A151" s="4">
        <v>57</v>
      </c>
      <c r="B151" s="1" t="s">
        <v>73</v>
      </c>
      <c r="C151" s="8" t="s">
        <v>221</v>
      </c>
      <c r="D151" s="11">
        <v>0</v>
      </c>
      <c r="F151" s="3">
        <f>ROUND(SUMIF(Определители!I14:I16,"=7",'Базовые цены с учетом расхода'!O14:O16),2)</f>
        <v>0</v>
      </c>
      <c r="G151" s="3"/>
      <c r="H151" s="3"/>
      <c r="I151" s="3"/>
      <c r="J151" s="7"/>
      <c r="K151" s="7"/>
      <c r="L151" s="3"/>
    </row>
    <row r="152" spans="1:12" ht="10.5">
      <c r="A152" s="4">
        <v>58</v>
      </c>
      <c r="B152" s="1" t="s">
        <v>87</v>
      </c>
      <c r="C152" s="8" t="s">
        <v>222</v>
      </c>
      <c r="D152" s="11">
        <v>0</v>
      </c>
      <c r="F152" s="3">
        <f>ROUND((F146+F150+F151),2)</f>
        <v>0</v>
      </c>
      <c r="G152" s="3"/>
      <c r="H152" s="3"/>
      <c r="I152" s="3"/>
      <c r="J152" s="7"/>
      <c r="K152" s="7"/>
      <c r="L152" s="3"/>
    </row>
    <row r="153" spans="1:12" ht="10.5">
      <c r="A153" s="4">
        <v>59</v>
      </c>
      <c r="B153" s="1" t="s">
        <v>88</v>
      </c>
      <c r="C153" s="8" t="s">
        <v>221</v>
      </c>
      <c r="D153" s="11">
        <v>0</v>
      </c>
      <c r="F153" s="3">
        <f>ROUND(SUMIF(Определители!I14:I16,"=9",'Базовые цены с учетом расхода'!B14:B16),2)</f>
        <v>0</v>
      </c>
      <c r="G153" s="3">
        <f>ROUND(SUMIF(Определители!I14:I16,"=9",'Базовые цены с учетом расхода'!C14:C16),2)</f>
        <v>0</v>
      </c>
      <c r="H153" s="3">
        <f>ROUND(SUMIF(Определители!I14:I16,"=9",'Базовые цены с учетом расхода'!D14:D16),2)</f>
        <v>0</v>
      </c>
      <c r="I153" s="3">
        <f>ROUND(SUMIF(Определители!I14:I16,"=9",'Базовые цены с учетом расхода'!E14:E16),2)</f>
        <v>0</v>
      </c>
      <c r="J153" s="7">
        <f>ROUND(SUMIF(Определители!I14:I16,"=9",'Базовые цены с учетом расхода'!I14:I16),8)</f>
        <v>0</v>
      </c>
      <c r="K153" s="7">
        <f>ROUND(SUMIF(Определители!I14:I16,"=9",'Базовые цены с учетом расхода'!K14:K16),8)</f>
        <v>0</v>
      </c>
      <c r="L153" s="3">
        <f>ROUND(SUMIF(Определители!I14:I16,"=9",'Базовые цены с учетом расхода'!F14:F16),2)</f>
        <v>0</v>
      </c>
    </row>
    <row r="154" spans="1:12" ht="10.5">
      <c r="A154" s="4">
        <v>60</v>
      </c>
      <c r="B154" s="1" t="s">
        <v>86</v>
      </c>
      <c r="C154" s="8" t="s">
        <v>221</v>
      </c>
      <c r="D154" s="11">
        <v>0</v>
      </c>
      <c r="F154" s="3">
        <f>ROUND(SUMIF(Определители!I14:I16,"=9",'Базовые цены с учетом расхода'!N14:N16),2)</f>
        <v>0</v>
      </c>
      <c r="G154" s="3"/>
      <c r="H154" s="3"/>
      <c r="I154" s="3"/>
      <c r="J154" s="7"/>
      <c r="K154" s="7"/>
      <c r="L154" s="3"/>
    </row>
    <row r="155" spans="1:12" ht="10.5">
      <c r="A155" s="4">
        <v>61</v>
      </c>
      <c r="B155" s="1" t="s">
        <v>73</v>
      </c>
      <c r="C155" s="8" t="s">
        <v>221</v>
      </c>
      <c r="D155" s="11">
        <v>0</v>
      </c>
      <c r="F155" s="3">
        <f>ROUND(SUMIF(Определители!I14:I16,"=9",'Базовые цены с учетом расхода'!O14:O16),2)</f>
        <v>0</v>
      </c>
      <c r="G155" s="3"/>
      <c r="H155" s="3"/>
      <c r="I155" s="3"/>
      <c r="J155" s="7"/>
      <c r="K155" s="7"/>
      <c r="L155" s="3"/>
    </row>
    <row r="156" spans="1:12" ht="10.5">
      <c r="A156" s="4">
        <v>62</v>
      </c>
      <c r="B156" s="1" t="s">
        <v>89</v>
      </c>
      <c r="C156" s="8" t="s">
        <v>222</v>
      </c>
      <c r="D156" s="11">
        <v>0</v>
      </c>
      <c r="F156" s="3">
        <f>ROUND((F153+F154+F155),2)</f>
        <v>0</v>
      </c>
      <c r="G156" s="3"/>
      <c r="H156" s="3"/>
      <c r="I156" s="3"/>
      <c r="J156" s="7"/>
      <c r="K156" s="7"/>
      <c r="L156" s="3"/>
    </row>
    <row r="157" spans="1:12" ht="10.5">
      <c r="A157" s="4">
        <v>63</v>
      </c>
      <c r="B157" s="1" t="s">
        <v>90</v>
      </c>
      <c r="C157" s="8" t="s">
        <v>221</v>
      </c>
      <c r="D157" s="11">
        <v>0</v>
      </c>
      <c r="F157" s="3">
        <f>ROUND(SUMIF(Определители!I14:I16,"=:",'Базовые цены с учетом расхода'!B14:B16),2)</f>
        <v>0</v>
      </c>
      <c r="G157" s="3">
        <f>ROUND(SUMIF(Определители!I14:I16,"=:",'Базовые цены с учетом расхода'!C14:C16),2)</f>
        <v>0</v>
      </c>
      <c r="H157" s="3">
        <f>ROUND(SUMIF(Определители!I14:I16,"=:",'Базовые цены с учетом расхода'!D14:D16),2)</f>
        <v>0</v>
      </c>
      <c r="I157" s="3">
        <f>ROUND(SUMIF(Определители!I14:I16,"=:",'Базовые цены с учетом расхода'!E14:E16),2)</f>
        <v>0</v>
      </c>
      <c r="J157" s="7">
        <f>ROUND(SUMIF(Определители!I14:I16,"=:",'Базовые цены с учетом расхода'!I14:I16),8)</f>
        <v>0</v>
      </c>
      <c r="K157" s="7">
        <f>ROUND(SUMIF(Определители!I14:I16,"=:",'Базовые цены с учетом расхода'!K14:K16),8)</f>
        <v>0</v>
      </c>
      <c r="L157" s="3">
        <f>ROUND(SUMIF(Определители!I14:I16,"=:",'Базовые цены с учетом расхода'!F14:F16),2)</f>
        <v>0</v>
      </c>
    </row>
    <row r="158" spans="1:12" ht="10.5">
      <c r="A158" s="4">
        <v>64</v>
      </c>
      <c r="B158" s="1" t="s">
        <v>66</v>
      </c>
      <c r="C158" s="8" t="s">
        <v>221</v>
      </c>
      <c r="D158" s="11">
        <v>0</v>
      </c>
      <c r="F158" s="3">
        <f>ROUND(SUMIF(Определители!I14:I16,"=:",'Базовые цены с учетом расхода'!H14:H16),2)</f>
        <v>0</v>
      </c>
      <c r="G158" s="3"/>
      <c r="H158" s="3"/>
      <c r="I158" s="3"/>
      <c r="J158" s="7"/>
      <c r="K158" s="7"/>
      <c r="L158" s="3"/>
    </row>
    <row r="159" spans="1:12" ht="10.5">
      <c r="A159" s="4">
        <v>65</v>
      </c>
      <c r="B159" s="1" t="s">
        <v>86</v>
      </c>
      <c r="C159" s="8" t="s">
        <v>221</v>
      </c>
      <c r="D159" s="11">
        <v>0</v>
      </c>
      <c r="F159" s="3">
        <f>ROUND(SUMIF(Определители!I14:I16,"=:",'Базовые цены с учетом расхода'!N14:N16),2)</f>
        <v>0</v>
      </c>
      <c r="G159" s="3"/>
      <c r="H159" s="3"/>
      <c r="I159" s="3"/>
      <c r="J159" s="7"/>
      <c r="K159" s="7"/>
      <c r="L159" s="3"/>
    </row>
    <row r="160" spans="1:12" ht="10.5">
      <c r="A160" s="4">
        <v>66</v>
      </c>
      <c r="B160" s="1" t="s">
        <v>73</v>
      </c>
      <c r="C160" s="8" t="s">
        <v>221</v>
      </c>
      <c r="D160" s="11">
        <v>0</v>
      </c>
      <c r="F160" s="3">
        <f>ROUND(SUMIF(Определители!I14:I16,"=:",'Базовые цены с учетом расхода'!O14:O16),2)</f>
        <v>0</v>
      </c>
      <c r="G160" s="3"/>
      <c r="H160" s="3"/>
      <c r="I160" s="3"/>
      <c r="J160" s="7"/>
      <c r="K160" s="7"/>
      <c r="L160" s="3"/>
    </row>
    <row r="161" spans="1:12" ht="10.5">
      <c r="A161" s="4">
        <v>67</v>
      </c>
      <c r="B161" s="1" t="s">
        <v>91</v>
      </c>
      <c r="C161" s="8" t="s">
        <v>222</v>
      </c>
      <c r="D161" s="11">
        <v>0</v>
      </c>
      <c r="F161" s="3">
        <f>ROUND((F157+F159+F160),2)</f>
        <v>0</v>
      </c>
      <c r="G161" s="3"/>
      <c r="H161" s="3"/>
      <c r="I161" s="3"/>
      <c r="J161" s="7"/>
      <c r="K161" s="7"/>
      <c r="L161" s="3"/>
    </row>
    <row r="162" spans="1:12" ht="10.5">
      <c r="A162" s="4">
        <v>68</v>
      </c>
      <c r="B162" s="1" t="s">
        <v>92</v>
      </c>
      <c r="C162" s="8" t="s">
        <v>221</v>
      </c>
      <c r="D162" s="11">
        <v>0</v>
      </c>
      <c r="F162" s="3">
        <f>ROUND(SUMIF(Определители!I14:I16,"=8",'Базовые цены с учетом расхода'!B14:B16),2)</f>
        <v>0</v>
      </c>
      <c r="G162" s="3">
        <f>ROUND(SUMIF(Определители!I14:I16,"=8",'Базовые цены с учетом расхода'!C14:C16),2)</f>
        <v>0</v>
      </c>
      <c r="H162" s="3">
        <f>ROUND(SUMIF(Определители!I14:I16,"=8",'Базовые цены с учетом расхода'!D14:D16),2)</f>
        <v>0</v>
      </c>
      <c r="I162" s="3">
        <f>ROUND(SUMIF(Определители!I14:I16,"=8",'Базовые цены с учетом расхода'!E14:E16),2)</f>
        <v>0</v>
      </c>
      <c r="J162" s="7">
        <f>ROUND(SUMIF(Определители!I14:I16,"=8",'Базовые цены с учетом расхода'!I14:I16),8)</f>
        <v>0</v>
      </c>
      <c r="K162" s="7">
        <f>ROUND(SUMIF(Определители!I14:I16,"=8",'Базовые цены с учетом расхода'!K14:K16),8)</f>
        <v>0</v>
      </c>
      <c r="L162" s="3">
        <f>ROUND(SUMIF(Определители!I14:I16,"=8",'Базовые цены с учетом расхода'!F14:F16),2)</f>
        <v>0</v>
      </c>
    </row>
    <row r="163" spans="1:12" ht="10.5">
      <c r="A163" s="4">
        <v>69</v>
      </c>
      <c r="B163" s="1" t="s">
        <v>66</v>
      </c>
      <c r="C163" s="8" t="s">
        <v>221</v>
      </c>
      <c r="D163" s="11">
        <v>0</v>
      </c>
      <c r="F163" s="3">
        <f>ROUND(SUMIF(Определители!I14:I16,"=8",'Базовые цены с учетом расхода'!H14:H16),2)</f>
        <v>0</v>
      </c>
      <c r="G163" s="3"/>
      <c r="H163" s="3"/>
      <c r="I163" s="3"/>
      <c r="J163" s="7"/>
      <c r="K163" s="7"/>
      <c r="L163" s="3"/>
    </row>
    <row r="164" spans="1:12" ht="10.5">
      <c r="A164" s="4">
        <v>70</v>
      </c>
      <c r="B164" s="1" t="s">
        <v>112</v>
      </c>
      <c r="C164" s="8" t="s">
        <v>222</v>
      </c>
      <c r="D164" s="11">
        <v>0</v>
      </c>
      <c r="F164" s="3" t="e">
        <f>ROUND((F105+F115+F122+F127+F135+F140+F145+F152+F156+F161+F162),2)</f>
        <v>#NAME?</v>
      </c>
      <c r="G164" s="3">
        <f>ROUND((G105+G115+G122+G127+G135+G140+G145+G152+G156+G161+G162),2)</f>
        <v>0</v>
      </c>
      <c r="H164" s="3">
        <f>ROUND((H105+H115+H122+H127+H135+H140+H145+H152+H156+H161+H162),2)</f>
        <v>0</v>
      </c>
      <c r="I164" s="3">
        <f>ROUND((I105+I115+I122+I127+I135+I140+I145+I152+I156+I161+I162),2)</f>
        <v>0</v>
      </c>
      <c r="J164" s="7">
        <f>ROUND((J105+J115+J122+J127+J135+J140+J145+J152+J156+J161+J162),8)</f>
        <v>0</v>
      </c>
      <c r="K164" s="7">
        <f>ROUND((K105+K115+K122+K127+K135+K140+K145+K152+K156+K161+K162),8)</f>
        <v>0</v>
      </c>
      <c r="L164" s="3">
        <f>ROUND((L105+L115+L122+L127+L135+L140+L145+L152+L156+L161+L162),2)</f>
        <v>0</v>
      </c>
    </row>
    <row r="165" spans="1:12" ht="10.5">
      <c r="A165" s="4">
        <v>71</v>
      </c>
      <c r="B165" s="1" t="s">
        <v>94</v>
      </c>
      <c r="C165" s="8" t="s">
        <v>222</v>
      </c>
      <c r="D165" s="11">
        <v>0</v>
      </c>
      <c r="F165" s="3">
        <f>ROUND((F111+F119+F124+F131+F137+F142+F149+F158+F163),2)</f>
        <v>0</v>
      </c>
      <c r="G165" s="3"/>
      <c r="H165" s="3"/>
      <c r="I165" s="3"/>
      <c r="J165" s="7"/>
      <c r="K165" s="7"/>
      <c r="L165" s="3"/>
    </row>
    <row r="166" spans="1:12" ht="10.5">
      <c r="A166" s="4">
        <v>72</v>
      </c>
      <c r="B166" s="1" t="s">
        <v>95</v>
      </c>
      <c r="C166" s="8" t="s">
        <v>222</v>
      </c>
      <c r="D166" s="11">
        <v>0</v>
      </c>
      <c r="F166" s="3">
        <f>ROUND((F112+F120+F125+F132+F138+F143+F150+F154+F159),2)</f>
        <v>0</v>
      </c>
      <c r="G166" s="3"/>
      <c r="H166" s="3"/>
      <c r="I166" s="3"/>
      <c r="J166" s="7"/>
      <c r="K166" s="7"/>
      <c r="L166" s="3"/>
    </row>
    <row r="167" spans="1:12" ht="10.5">
      <c r="A167" s="4">
        <v>73</v>
      </c>
      <c r="B167" s="1" t="s">
        <v>96</v>
      </c>
      <c r="C167" s="8" t="s">
        <v>222</v>
      </c>
      <c r="D167" s="11">
        <v>0</v>
      </c>
      <c r="F167" s="3">
        <f>ROUND((F113+F121+F126+F133+F139+F144+F151+F155+F160),2)</f>
        <v>0</v>
      </c>
      <c r="G167" s="3"/>
      <c r="H167" s="3"/>
      <c r="I167" s="3"/>
      <c r="J167" s="7"/>
      <c r="K167" s="7"/>
      <c r="L167" s="3"/>
    </row>
    <row r="168" spans="1:12" ht="10.5">
      <c r="A168" s="4">
        <v>74</v>
      </c>
      <c r="B168" s="1" t="s">
        <v>97</v>
      </c>
      <c r="C168" s="8" t="s">
        <v>223</v>
      </c>
      <c r="D168" s="11">
        <v>0</v>
      </c>
      <c r="F168" s="3">
        <f>ROUND(SUM('Базовые цены с учетом расхода'!X14:X16),2)</f>
        <v>0</v>
      </c>
      <c r="G168" s="3"/>
      <c r="H168" s="3"/>
      <c r="I168" s="3"/>
      <c r="J168" s="7"/>
      <c r="K168" s="7"/>
      <c r="L168" s="3">
        <f>ROUND(SUM('Базовые цены с учетом расхода'!X14:X16),2)</f>
        <v>0</v>
      </c>
    </row>
    <row r="169" spans="1:12" ht="10.5">
      <c r="A169" s="4">
        <v>75</v>
      </c>
      <c r="B169" s="1" t="s">
        <v>98</v>
      </c>
      <c r="C169" s="8" t="s">
        <v>223</v>
      </c>
      <c r="D169" s="11">
        <v>0</v>
      </c>
      <c r="F169" s="3">
        <f>ROUND(SUM(G169:N169),2)</f>
        <v>0</v>
      </c>
      <c r="G169" s="3"/>
      <c r="H169" s="3"/>
      <c r="I169" s="3"/>
      <c r="J169" s="7"/>
      <c r="K169" s="7"/>
      <c r="L169" s="3">
        <f>ROUND(SUM('Базовые цены с учетом расхода'!AE14:AE16),2)</f>
        <v>0</v>
      </c>
    </row>
    <row r="170" spans="1:12" ht="10.5">
      <c r="A170" s="4">
        <v>76</v>
      </c>
      <c r="B170" s="1" t="s">
        <v>99</v>
      </c>
      <c r="C170" s="8" t="s">
        <v>223</v>
      </c>
      <c r="D170" s="11">
        <v>0</v>
      </c>
      <c r="F170" s="3">
        <f>ROUND(SUM('Базовые цены с учетом расхода'!C14:C16),2)</f>
        <v>0</v>
      </c>
      <c r="G170" s="3"/>
      <c r="H170" s="3"/>
      <c r="I170" s="3"/>
      <c r="J170" s="7"/>
      <c r="K170" s="7"/>
      <c r="L170" s="3"/>
    </row>
    <row r="171" spans="1:12" ht="10.5">
      <c r="A171" s="4">
        <v>77</v>
      </c>
      <c r="B171" s="1" t="s">
        <v>100</v>
      </c>
      <c r="C171" s="8" t="s">
        <v>223</v>
      </c>
      <c r="D171" s="11">
        <v>0</v>
      </c>
      <c r="F171" s="3">
        <f>ROUND(SUM('Базовые цены с учетом расхода'!E14:E16),2)</f>
        <v>0</v>
      </c>
      <c r="G171" s="3"/>
      <c r="H171" s="3"/>
      <c r="I171" s="3"/>
      <c r="J171" s="7"/>
      <c r="K171" s="7"/>
      <c r="L171" s="3"/>
    </row>
    <row r="172" spans="1:12" ht="10.5">
      <c r="A172" s="4">
        <v>78</v>
      </c>
      <c r="B172" s="1" t="s">
        <v>101</v>
      </c>
      <c r="C172" s="8" t="s">
        <v>224</v>
      </c>
      <c r="D172" s="11">
        <v>0</v>
      </c>
      <c r="F172" s="3">
        <f>ROUND((F170+F171),2)</f>
        <v>0</v>
      </c>
      <c r="G172" s="3"/>
      <c r="H172" s="3"/>
      <c r="I172" s="3"/>
      <c r="J172" s="7"/>
      <c r="K172" s="7"/>
      <c r="L172" s="3"/>
    </row>
    <row r="173" spans="1:12" ht="10.5">
      <c r="A173" s="4">
        <v>79</v>
      </c>
      <c r="B173" s="1" t="s">
        <v>102</v>
      </c>
      <c r="C173" s="8" t="s">
        <v>223</v>
      </c>
      <c r="D173" s="11">
        <v>0</v>
      </c>
      <c r="F173" s="3"/>
      <c r="G173" s="3"/>
      <c r="H173" s="3"/>
      <c r="I173" s="3"/>
      <c r="J173" s="7" t="e">
        <f>ROUND(SUM('Базовые цены с учетом расхода'!I14:I16),8)</f>
        <v>#NAME?</v>
      </c>
      <c r="K173" s="7"/>
      <c r="L173" s="3"/>
    </row>
    <row r="174" spans="1:12" ht="10.5">
      <c r="A174" s="4">
        <v>80</v>
      </c>
      <c r="B174" s="1" t="s">
        <v>103</v>
      </c>
      <c r="C174" s="8" t="s">
        <v>223</v>
      </c>
      <c r="D174" s="11">
        <v>0</v>
      </c>
      <c r="F174" s="3"/>
      <c r="G174" s="3"/>
      <c r="H174" s="3"/>
      <c r="I174" s="3"/>
      <c r="J174" s="7" t="e">
        <f>ROUND(SUM('Базовые цены с учетом расхода'!K14:K16),8)</f>
        <v>#NAME?</v>
      </c>
      <c r="K174" s="7"/>
      <c r="L174" s="3"/>
    </row>
    <row r="175" spans="1:12" ht="10.5">
      <c r="A175" s="4">
        <v>81</v>
      </c>
      <c r="B175" s="1" t="s">
        <v>104</v>
      </c>
      <c r="C175" s="8" t="s">
        <v>224</v>
      </c>
      <c r="D175" s="11">
        <v>0</v>
      </c>
      <c r="F175" s="3"/>
      <c r="G175" s="3"/>
      <c r="H175" s="3"/>
      <c r="I175" s="3"/>
      <c r="J175" s="7" t="e">
        <f>ROUND((J173+J174),8)</f>
        <v>#NAME?</v>
      </c>
      <c r="K175" s="7"/>
      <c r="L175" s="3"/>
    </row>
    <row r="176" spans="1:13" s="5" customFormat="1" ht="10.5">
      <c r="A176" s="2"/>
      <c r="B176" s="5" t="s">
        <v>208</v>
      </c>
      <c r="C176" s="5" t="s">
        <v>209</v>
      </c>
      <c r="D176" s="12" t="s">
        <v>210</v>
      </c>
      <c r="E176" s="5" t="s">
        <v>211</v>
      </c>
      <c r="F176" s="5" t="s">
        <v>212</v>
      </c>
      <c r="G176" s="5" t="s">
        <v>213</v>
      </c>
      <c r="H176" s="5" t="s">
        <v>214</v>
      </c>
      <c r="I176" s="5" t="s">
        <v>215</v>
      </c>
      <c r="J176" s="5" t="s">
        <v>216</v>
      </c>
      <c r="K176" s="5" t="s">
        <v>217</v>
      </c>
      <c r="L176" s="5" t="s">
        <v>218</v>
      </c>
      <c r="M176" s="5" t="s">
        <v>219</v>
      </c>
    </row>
    <row r="177" spans="1:14" ht="10.5">
      <c r="A177" s="4">
        <v>1</v>
      </c>
      <c r="B177" s="1" t="s">
        <v>111</v>
      </c>
      <c r="C177" s="8" t="s">
        <v>220</v>
      </c>
      <c r="D177" s="11">
        <v>0</v>
      </c>
      <c r="E177" s="11"/>
      <c r="F177" s="3">
        <f>ROUND(SUM('Базовые цены с учетом расхода'!B6:B16),2)</f>
        <v>2213.58</v>
      </c>
      <c r="G177" s="3">
        <f>ROUND(SUM('Базовые цены с учетом расхода'!C6:C16),2)</f>
        <v>106.19</v>
      </c>
      <c r="H177" s="3">
        <f>ROUND(SUM('Базовые цены с учетом расхода'!D6:D16),2)</f>
        <v>0.17</v>
      </c>
      <c r="I177" s="3">
        <f>ROUND(SUM('Базовые цены с учетом расхода'!E6:E16),2)</f>
        <v>0.06</v>
      </c>
      <c r="J177" s="7" t="e">
        <f>ROUND(SUM('Базовые цены с учетом расхода'!I6:I16),8)</f>
        <v>#NAME?</v>
      </c>
      <c r="K177" s="7" t="e">
        <f>ROUND(SUM('Базовые цены с учетом расхода'!K6:K16),8)</f>
        <v>#NAME?</v>
      </c>
      <c r="L177" s="3">
        <f>ROUND(SUM('Базовые цены с учетом расхода'!F6:F16),2)</f>
        <v>2107.22</v>
      </c>
      <c r="N177" s="8" t="s">
        <v>203</v>
      </c>
    </row>
    <row r="178" spans="1:14" ht="10.5">
      <c r="A178" s="4">
        <v>2</v>
      </c>
      <c r="B178" s="1" t="s">
        <v>51</v>
      </c>
      <c r="C178" s="8" t="s">
        <v>221</v>
      </c>
      <c r="D178" s="11">
        <v>0</v>
      </c>
      <c r="F178" s="3">
        <f>ROUND(SUMIF(Определители!I6:I16,"= ",'Базовые цены с учетом расхода'!B6:B16),2)</f>
        <v>0</v>
      </c>
      <c r="G178" s="3">
        <f>ROUND(SUMIF(Определители!I6:I16,"= ",'Базовые цены с учетом расхода'!C6:C16),2)</f>
        <v>0</v>
      </c>
      <c r="H178" s="3">
        <f>ROUND(SUMIF(Определители!I6:I16,"= ",'Базовые цены с учетом расхода'!D6:D16),2)</f>
        <v>0</v>
      </c>
      <c r="I178" s="3">
        <f>ROUND(SUMIF(Определители!I6:I16,"= ",'Базовые цены с учетом расхода'!E6:E16),2)</f>
        <v>0</v>
      </c>
      <c r="J178" s="7">
        <f>ROUND(SUMIF(Определители!I6:I16,"= ",'Базовые цены с учетом расхода'!I6:I16),8)</f>
        <v>0</v>
      </c>
      <c r="K178" s="7">
        <f>ROUND(SUMIF(Определители!I6:I16,"= ",'Базовые цены с учетом расхода'!K6:K16),8)</f>
        <v>0</v>
      </c>
      <c r="L178" s="3">
        <f>ROUND(SUMIF(Определители!I6:I16,"= ",'Базовые цены с учетом расхода'!F6:F16),2)</f>
        <v>0</v>
      </c>
      <c r="N178" s="8" t="s">
        <v>225</v>
      </c>
    </row>
    <row r="179" spans="1:14" ht="10.5">
      <c r="A179" s="4">
        <v>3</v>
      </c>
      <c r="B179" s="1" t="s">
        <v>52</v>
      </c>
      <c r="C179" s="8" t="s">
        <v>221</v>
      </c>
      <c r="D179" s="11">
        <v>0</v>
      </c>
      <c r="F179" s="3" t="e">
        <f>ROUND(СУММПРОИЗВЕСЛИ(0.01,Определители!I6:I16," ",'Базовые цены с учетом расхода'!B6:B16,Начисления!X6:X16,0),2)</f>
        <v>#NAME?</v>
      </c>
      <c r="G179" s="3"/>
      <c r="H179" s="3"/>
      <c r="I179" s="3"/>
      <c r="J179" s="7"/>
      <c r="K179" s="7"/>
      <c r="L179" s="3"/>
      <c r="N179" s="8" t="s">
        <v>204</v>
      </c>
    </row>
    <row r="180" spans="1:14" ht="10.5">
      <c r="A180" s="4">
        <v>4</v>
      </c>
      <c r="B180" s="1" t="s">
        <v>53</v>
      </c>
      <c r="C180" s="8" t="s">
        <v>221</v>
      </c>
      <c r="D180" s="11">
        <v>0</v>
      </c>
      <c r="F180" s="3" t="e">
        <f>ROUND(СУММПРОИЗВЕСЛИ(0.01,Определители!I6:I16," ",'Базовые цены с учетом расхода'!B6:B16,Начисления!Y6:Y16,0),2)</f>
        <v>#NAME?</v>
      </c>
      <c r="G180" s="3"/>
      <c r="H180" s="3"/>
      <c r="I180" s="3"/>
      <c r="J180" s="7"/>
      <c r="K180" s="7"/>
      <c r="L180" s="3"/>
      <c r="N180" s="8" t="s">
        <v>226</v>
      </c>
    </row>
    <row r="181" spans="1:14" ht="10.5">
      <c r="A181" s="4">
        <v>5</v>
      </c>
      <c r="B181" s="1" t="s">
        <v>54</v>
      </c>
      <c r="C181" s="8" t="s">
        <v>221</v>
      </c>
      <c r="D181" s="11">
        <v>0</v>
      </c>
      <c r="F181" s="3" t="e">
        <f>ROUND(ТРАНСПРАСХОД(Определители!B6:B16,Определители!H6:H16,Определители!I6:I16,'Базовые цены с учетом расхода'!B6:B16,Начисления!Z6:Z16,Начисления!AA6:AA16),2)</f>
        <v>#NAME?</v>
      </c>
      <c r="G181" s="3"/>
      <c r="H181" s="3"/>
      <c r="I181" s="3"/>
      <c r="J181" s="7"/>
      <c r="K181" s="7"/>
      <c r="L181" s="3"/>
      <c r="N181" s="8" t="s">
        <v>227</v>
      </c>
    </row>
    <row r="182" spans="1:14" ht="10.5">
      <c r="A182" s="4">
        <v>6</v>
      </c>
      <c r="B182" s="1" t="s">
        <v>55</v>
      </c>
      <c r="C182" s="8" t="s">
        <v>221</v>
      </c>
      <c r="D182" s="11">
        <v>0</v>
      </c>
      <c r="F182" s="3" t="e">
        <f>ROUND(СУММПРОИЗВЕСЛИ(0.01,Определители!I6:I16," ",'Базовые цены с учетом расхода'!B6:B16,Начисления!AC6:AC16,0),2)</f>
        <v>#NAME?</v>
      </c>
      <c r="G182" s="3"/>
      <c r="H182" s="3"/>
      <c r="I182" s="3"/>
      <c r="J182" s="7"/>
      <c r="K182" s="7"/>
      <c r="L182" s="3"/>
      <c r="N182" s="8" t="s">
        <v>206</v>
      </c>
    </row>
    <row r="183" spans="1:14" ht="10.5">
      <c r="A183" s="4">
        <v>7</v>
      </c>
      <c r="B183" s="1" t="s">
        <v>56</v>
      </c>
      <c r="C183" s="8" t="s">
        <v>221</v>
      </c>
      <c r="D183" s="11">
        <v>0</v>
      </c>
      <c r="F183" s="3" t="e">
        <f>ROUND(СУММПРОИЗВЕСЛИ(0.01,Определители!I6:I16," ",'Базовые цены с учетом расхода'!B6:B16,Начисления!AF6:AF16,0),2)</f>
        <v>#NAME?</v>
      </c>
      <c r="G183" s="3"/>
      <c r="H183" s="3"/>
      <c r="I183" s="3"/>
      <c r="J183" s="7"/>
      <c r="K183" s="7"/>
      <c r="L183" s="3"/>
      <c r="N183" s="8" t="s">
        <v>228</v>
      </c>
    </row>
    <row r="184" spans="1:14" ht="10.5">
      <c r="A184" s="4">
        <v>8</v>
      </c>
      <c r="B184" s="1" t="s">
        <v>57</v>
      </c>
      <c r="C184" s="8" t="s">
        <v>221</v>
      </c>
      <c r="D184" s="11">
        <v>0</v>
      </c>
      <c r="F184" s="3" t="e">
        <f>ROUND(ЗАГОТСКЛАДРАСХОД(Определители!B6:B16,Определители!H6:H16,Определители!I6:I16,'Базовые цены с учетом расхода'!B6:B16,Начисления!X6:X16,Начисления!Y6:Y16,Начисления!Z6:Z16,Начисления!AA6:AA16,Начисления!AB6:AB16,Начисления!AC6:AC16,Начисления!AF6:AF16),2)</f>
        <v>#NAME?</v>
      </c>
      <c r="G184" s="3"/>
      <c r="H184" s="3"/>
      <c r="I184" s="3"/>
      <c r="J184" s="7"/>
      <c r="K184" s="7"/>
      <c r="L184" s="3"/>
      <c r="N184" s="8" t="s">
        <v>229</v>
      </c>
    </row>
    <row r="185" spans="1:14" ht="10.5">
      <c r="A185" s="4">
        <v>9</v>
      </c>
      <c r="B185" s="1" t="s">
        <v>58</v>
      </c>
      <c r="C185" s="8" t="s">
        <v>221</v>
      </c>
      <c r="D185" s="11">
        <v>0</v>
      </c>
      <c r="F185" s="3" t="e">
        <f>ROUND(СУММПРОИЗВЕСЛИ(1,Определители!I6:I16," ",'Базовые цены с учетом расхода'!M6:M16,Начисления!I6:I16,0),2)</f>
        <v>#NAME?</v>
      </c>
      <c r="G185" s="3"/>
      <c r="H185" s="3"/>
      <c r="I185" s="3"/>
      <c r="J185" s="7"/>
      <c r="K185" s="7"/>
      <c r="L185" s="3"/>
      <c r="N185" s="8" t="s">
        <v>230</v>
      </c>
    </row>
    <row r="186" spans="1:14" ht="10.5">
      <c r="A186" s="4">
        <v>10</v>
      </c>
      <c r="B186" s="1" t="s">
        <v>59</v>
      </c>
      <c r="C186" s="8" t="s">
        <v>222</v>
      </c>
      <c r="D186" s="11">
        <v>0</v>
      </c>
      <c r="F186" s="3" t="e">
        <f>ROUND((F185+F196+F216),2)</f>
        <v>#NAME?</v>
      </c>
      <c r="G186" s="3"/>
      <c r="H186" s="3"/>
      <c r="I186" s="3"/>
      <c r="J186" s="7"/>
      <c r="K186" s="7"/>
      <c r="L186" s="3"/>
      <c r="N186" s="8" t="s">
        <v>231</v>
      </c>
    </row>
    <row r="187" spans="1:14" ht="10.5">
      <c r="A187" s="4">
        <v>11</v>
      </c>
      <c r="B187" s="1" t="s">
        <v>60</v>
      </c>
      <c r="C187" s="8" t="s">
        <v>222</v>
      </c>
      <c r="D187" s="11">
        <v>0</v>
      </c>
      <c r="F187" s="3" t="e">
        <f>ROUND((F178+F179+F180+F181+F182+F183+F184+F186),2)</f>
        <v>#NAME?</v>
      </c>
      <c r="G187" s="3"/>
      <c r="H187" s="3"/>
      <c r="I187" s="3"/>
      <c r="J187" s="7"/>
      <c r="K187" s="7"/>
      <c r="L187" s="3"/>
      <c r="N187" s="8" t="s">
        <v>232</v>
      </c>
    </row>
    <row r="188" spans="1:14" ht="10.5">
      <c r="A188" s="4">
        <v>12</v>
      </c>
      <c r="B188" s="1" t="s">
        <v>61</v>
      </c>
      <c r="C188" s="8" t="s">
        <v>221</v>
      </c>
      <c r="D188" s="11">
        <v>0</v>
      </c>
      <c r="F188" s="3">
        <f>ROUND(SUMIF(Определители!I6:I16,"=1",'Базовые цены с учетом расхода'!B6:B16),2)</f>
        <v>2213.58</v>
      </c>
      <c r="G188" s="3">
        <f>ROUND(SUMIF(Определители!I6:I16,"=1",'Базовые цены с учетом расхода'!C6:C16),2)</f>
        <v>106.19</v>
      </c>
      <c r="H188" s="3">
        <f>ROUND(SUMIF(Определители!I6:I16,"=1",'Базовые цены с учетом расхода'!D6:D16),2)</f>
        <v>0.17</v>
      </c>
      <c r="I188" s="3">
        <f>ROUND(SUMIF(Определители!I6:I16,"=1",'Базовые цены с учетом расхода'!E6:E16),2)</f>
        <v>0.06</v>
      </c>
      <c r="J188" s="7" t="e">
        <f>ROUND(SUMIF(Определители!I6:I16,"=1",'Базовые цены с учетом расхода'!I6:I16),8)</f>
        <v>#NAME?</v>
      </c>
      <c r="K188" s="7" t="e">
        <f>ROUND(SUMIF(Определители!I6:I16,"=1",'Базовые цены с учетом расхода'!K6:K16),8)</f>
        <v>#NAME?</v>
      </c>
      <c r="L188" s="3">
        <f>ROUND(SUMIF(Определители!I6:I16,"=1",'Базовые цены с учетом расхода'!F6:F16),2)</f>
        <v>2107.22</v>
      </c>
      <c r="N188" s="8" t="s">
        <v>233</v>
      </c>
    </row>
    <row r="189" spans="1:14" ht="10.5">
      <c r="A189" s="4">
        <v>13</v>
      </c>
      <c r="B189" s="1" t="s">
        <v>62</v>
      </c>
      <c r="C189" s="8" t="s">
        <v>221</v>
      </c>
      <c r="D189" s="11">
        <v>0</v>
      </c>
      <c r="F189" s="3"/>
      <c r="G189" s="3"/>
      <c r="H189" s="3"/>
      <c r="I189" s="3"/>
      <c r="J189" s="7"/>
      <c r="K189" s="7"/>
      <c r="L189" s="3"/>
      <c r="N189" s="8" t="s">
        <v>234</v>
      </c>
    </row>
    <row r="190" spans="1:14" ht="10.5">
      <c r="A190" s="4">
        <v>14</v>
      </c>
      <c r="B190" s="1" t="s">
        <v>63</v>
      </c>
      <c r="C190" s="8" t="s">
        <v>221</v>
      </c>
      <c r="D190" s="11">
        <v>0</v>
      </c>
      <c r="F190" s="3"/>
      <c r="G190" s="3">
        <f>ROUND(SUMIF(Определители!I6:I16,"=1",'Базовые цены с учетом расхода'!U6:U16),2)</f>
        <v>0</v>
      </c>
      <c r="H190" s="3"/>
      <c r="I190" s="3"/>
      <c r="J190" s="7"/>
      <c r="K190" s="7"/>
      <c r="L190" s="3"/>
      <c r="N190" s="8" t="s">
        <v>235</v>
      </c>
    </row>
    <row r="191" spans="1:14" ht="10.5">
      <c r="A191" s="4">
        <v>15</v>
      </c>
      <c r="B191" s="1" t="s">
        <v>64</v>
      </c>
      <c r="C191" s="8" t="s">
        <v>221</v>
      </c>
      <c r="D191" s="11">
        <v>0</v>
      </c>
      <c r="F191" s="3">
        <f>ROUND(SUMIF(Определители!I6:I16,"=1",'Базовые цены с учетом расхода'!V6:V16),2)</f>
        <v>0</v>
      </c>
      <c r="G191" s="3"/>
      <c r="H191" s="3"/>
      <c r="I191" s="3"/>
      <c r="J191" s="7"/>
      <c r="K191" s="7"/>
      <c r="L191" s="3"/>
      <c r="N191" s="8" t="s">
        <v>236</v>
      </c>
    </row>
    <row r="192" spans="1:14" ht="10.5">
      <c r="A192" s="4">
        <v>16</v>
      </c>
      <c r="B192" s="1" t="s">
        <v>65</v>
      </c>
      <c r="C192" s="8" t="s">
        <v>221</v>
      </c>
      <c r="D192" s="11">
        <v>0</v>
      </c>
      <c r="F192" s="3" t="e">
        <f>ROUND(СУММЕСЛИ2(Определители!I6:I16,"1",Определители!G6:G16,"1",'Базовые цены с учетом расхода'!B6:B16),2)</f>
        <v>#NAME?</v>
      </c>
      <c r="G192" s="3"/>
      <c r="H192" s="3"/>
      <c r="I192" s="3"/>
      <c r="J192" s="7"/>
      <c r="K192" s="7"/>
      <c r="L192" s="3"/>
      <c r="N192" s="8" t="s">
        <v>237</v>
      </c>
    </row>
    <row r="193" spans="1:14" ht="10.5">
      <c r="A193" s="4">
        <v>17</v>
      </c>
      <c r="B193" s="1" t="s">
        <v>66</v>
      </c>
      <c r="C193" s="8" t="s">
        <v>221</v>
      </c>
      <c r="D193" s="11">
        <v>0</v>
      </c>
      <c r="F193" s="3">
        <f>ROUND(SUMIF(Определители!I6:I16,"=1",'Базовые цены с учетом расхода'!H6:H16),2)</f>
        <v>0</v>
      </c>
      <c r="G193" s="3"/>
      <c r="H193" s="3"/>
      <c r="I193" s="3"/>
      <c r="J193" s="7"/>
      <c r="K193" s="7"/>
      <c r="L193" s="3"/>
      <c r="N193" s="8" t="s">
        <v>238</v>
      </c>
    </row>
    <row r="194" spans="1:14" ht="10.5">
      <c r="A194" s="4">
        <v>18</v>
      </c>
      <c r="B194" s="1" t="s">
        <v>72</v>
      </c>
      <c r="C194" s="8" t="s">
        <v>221</v>
      </c>
      <c r="D194" s="11">
        <v>0</v>
      </c>
      <c r="F194" s="3">
        <f>ROUND(SUMIF(Определители!I6:I16,"=1",'Базовые цены с учетом расхода'!N6:N16),2)</f>
        <v>90.31</v>
      </c>
      <c r="G194" s="3"/>
      <c r="H194" s="3"/>
      <c r="I194" s="3"/>
      <c r="J194" s="7"/>
      <c r="K194" s="7"/>
      <c r="L194" s="3"/>
      <c r="N194" s="8" t="s">
        <v>239</v>
      </c>
    </row>
    <row r="195" spans="1:14" ht="10.5">
      <c r="A195" s="4">
        <v>19</v>
      </c>
      <c r="B195" s="1" t="s">
        <v>73</v>
      </c>
      <c r="C195" s="8" t="s">
        <v>221</v>
      </c>
      <c r="D195" s="11">
        <v>0</v>
      </c>
      <c r="F195" s="3">
        <f>ROUND(SUMIF(Определители!I6:I16,"=1",'Базовые цены с учетом расхода'!O6:O16),2)</f>
        <v>69.06</v>
      </c>
      <c r="G195" s="3"/>
      <c r="H195" s="3"/>
      <c r="I195" s="3"/>
      <c r="J195" s="7"/>
      <c r="K195" s="7"/>
      <c r="L195" s="3"/>
      <c r="N195" s="8" t="s">
        <v>240</v>
      </c>
    </row>
    <row r="196" spans="1:14" ht="10.5">
      <c r="A196" s="4">
        <v>20</v>
      </c>
      <c r="B196" s="1" t="s">
        <v>59</v>
      </c>
      <c r="C196" s="8" t="s">
        <v>221</v>
      </c>
      <c r="D196" s="11">
        <v>0</v>
      </c>
      <c r="F196" s="3" t="e">
        <f>ROUND(СУММПРОИЗВЕСЛИ(1,Определители!I6:I16," ",'Базовые цены с учетом расхода'!M6:M16,Начисления!I6:I16,0),2)</f>
        <v>#NAME?</v>
      </c>
      <c r="G196" s="3"/>
      <c r="H196" s="3"/>
      <c r="I196" s="3"/>
      <c r="J196" s="7"/>
      <c r="K196" s="7"/>
      <c r="L196" s="3"/>
      <c r="N196" s="8" t="s">
        <v>241</v>
      </c>
    </row>
    <row r="197" spans="1:14" ht="10.5">
      <c r="A197" s="4">
        <v>21</v>
      </c>
      <c r="B197" s="1" t="s">
        <v>69</v>
      </c>
      <c r="C197" s="8" t="s">
        <v>222</v>
      </c>
      <c r="D197" s="11">
        <v>0</v>
      </c>
      <c r="F197" s="3">
        <f>ROUND((F188+F194+F195),2)</f>
        <v>2372.95</v>
      </c>
      <c r="G197" s="3"/>
      <c r="H197" s="3"/>
      <c r="I197" s="3"/>
      <c r="J197" s="7"/>
      <c r="K197" s="7"/>
      <c r="L197" s="3"/>
      <c r="N197" s="8" t="s">
        <v>242</v>
      </c>
    </row>
    <row r="198" spans="1:14" ht="10.5">
      <c r="A198" s="4">
        <v>22</v>
      </c>
      <c r="B198" s="1" t="s">
        <v>70</v>
      </c>
      <c r="C198" s="8" t="s">
        <v>221</v>
      </c>
      <c r="D198" s="11">
        <v>0</v>
      </c>
      <c r="F198" s="3">
        <f>ROUND(SUMIF(Определители!I6:I16,"=2",'Базовые цены с учетом расхода'!B6:B16),2)</f>
        <v>0</v>
      </c>
      <c r="G198" s="3">
        <f>ROUND(SUMIF(Определители!I6:I16,"=2",'Базовые цены с учетом расхода'!C6:C16),2)</f>
        <v>0</v>
      </c>
      <c r="H198" s="3">
        <f>ROUND(SUMIF(Определители!I6:I16,"=2",'Базовые цены с учетом расхода'!D6:D16),2)</f>
        <v>0</v>
      </c>
      <c r="I198" s="3">
        <f>ROUND(SUMIF(Определители!I6:I16,"=2",'Базовые цены с учетом расхода'!E6:E16),2)</f>
        <v>0</v>
      </c>
      <c r="J198" s="7">
        <f>ROUND(SUMIF(Определители!I6:I16,"=2",'Базовые цены с учетом расхода'!I6:I16),8)</f>
        <v>0</v>
      </c>
      <c r="K198" s="7">
        <f>ROUND(SUMIF(Определители!I6:I16,"=2",'Базовые цены с учетом расхода'!K6:K16),8)</f>
        <v>0</v>
      </c>
      <c r="L198" s="3">
        <f>ROUND(SUMIF(Определители!I6:I16,"=2",'Базовые цены с учетом расхода'!F6:F16),2)</f>
        <v>0</v>
      </c>
      <c r="N198" s="8" t="s">
        <v>243</v>
      </c>
    </row>
    <row r="199" spans="1:14" ht="10.5">
      <c r="A199" s="4">
        <v>23</v>
      </c>
      <c r="B199" s="1" t="s">
        <v>62</v>
      </c>
      <c r="C199" s="8" t="s">
        <v>221</v>
      </c>
      <c r="D199" s="11">
        <v>0</v>
      </c>
      <c r="F199" s="3"/>
      <c r="G199" s="3"/>
      <c r="H199" s="3"/>
      <c r="I199" s="3"/>
      <c r="J199" s="7"/>
      <c r="K199" s="7"/>
      <c r="L199" s="3"/>
      <c r="N199" s="8" t="s">
        <v>244</v>
      </c>
    </row>
    <row r="200" spans="1:14" ht="10.5">
      <c r="A200" s="4">
        <v>24</v>
      </c>
      <c r="B200" s="1" t="s">
        <v>71</v>
      </c>
      <c r="C200" s="8" t="s">
        <v>221</v>
      </c>
      <c r="D200" s="11">
        <v>0</v>
      </c>
      <c r="F200" s="3" t="e">
        <f>ROUND(СУММЕСЛИ2(Определители!I6:I16,"2",Определители!G6:G16,"1",'Базовые цены с учетом расхода'!B6:B16),2)</f>
        <v>#NAME?</v>
      </c>
      <c r="G200" s="3"/>
      <c r="H200" s="3"/>
      <c r="I200" s="3"/>
      <c r="J200" s="7"/>
      <c r="K200" s="7"/>
      <c r="L200" s="3"/>
      <c r="N200" s="8" t="s">
        <v>245</v>
      </c>
    </row>
    <row r="201" spans="1:14" ht="10.5">
      <c r="A201" s="4">
        <v>25</v>
      </c>
      <c r="B201" s="1" t="s">
        <v>66</v>
      </c>
      <c r="C201" s="8" t="s">
        <v>221</v>
      </c>
      <c r="D201" s="11">
        <v>0</v>
      </c>
      <c r="F201" s="3">
        <f>ROUND(SUMIF(Определители!I6:I16,"=2",'Базовые цены с учетом расхода'!H6:H16),2)</f>
        <v>0</v>
      </c>
      <c r="G201" s="3"/>
      <c r="H201" s="3"/>
      <c r="I201" s="3"/>
      <c r="J201" s="7"/>
      <c r="K201" s="7"/>
      <c r="L201" s="3"/>
      <c r="N201" s="8" t="s">
        <v>246</v>
      </c>
    </row>
    <row r="202" spans="1:14" ht="10.5">
      <c r="A202" s="4">
        <v>26</v>
      </c>
      <c r="B202" s="1" t="s">
        <v>72</v>
      </c>
      <c r="C202" s="8" t="s">
        <v>221</v>
      </c>
      <c r="D202" s="11">
        <v>0</v>
      </c>
      <c r="F202" s="3">
        <f>ROUND(SUMIF(Определители!I6:I16,"=2",'Базовые цены с учетом расхода'!N6:N16),2)</f>
        <v>0</v>
      </c>
      <c r="G202" s="3"/>
      <c r="H202" s="3"/>
      <c r="I202" s="3"/>
      <c r="J202" s="7"/>
      <c r="K202" s="7"/>
      <c r="L202" s="3"/>
      <c r="N202" s="8" t="s">
        <v>247</v>
      </c>
    </row>
    <row r="203" spans="1:14" ht="10.5">
      <c r="A203" s="4">
        <v>27</v>
      </c>
      <c r="B203" s="1" t="s">
        <v>73</v>
      </c>
      <c r="C203" s="8" t="s">
        <v>221</v>
      </c>
      <c r="D203" s="11">
        <v>0</v>
      </c>
      <c r="F203" s="3">
        <f>ROUND(SUMIF(Определители!I6:I16,"=2",'Базовые цены с учетом расхода'!O6:O16),2)</f>
        <v>0</v>
      </c>
      <c r="G203" s="3"/>
      <c r="H203" s="3"/>
      <c r="I203" s="3"/>
      <c r="J203" s="7"/>
      <c r="K203" s="7"/>
      <c r="L203" s="3"/>
      <c r="N203" s="8" t="s">
        <v>248</v>
      </c>
    </row>
    <row r="204" spans="1:14" ht="10.5">
      <c r="A204" s="4">
        <v>28</v>
      </c>
      <c r="B204" s="1" t="s">
        <v>74</v>
      </c>
      <c r="C204" s="8" t="s">
        <v>222</v>
      </c>
      <c r="D204" s="11">
        <v>0</v>
      </c>
      <c r="F204" s="3">
        <f>ROUND((F198+F202+F203),2)</f>
        <v>0</v>
      </c>
      <c r="G204" s="3"/>
      <c r="H204" s="3"/>
      <c r="I204" s="3"/>
      <c r="J204" s="7"/>
      <c r="K204" s="7"/>
      <c r="L204" s="3"/>
      <c r="N204" s="8" t="s">
        <v>249</v>
      </c>
    </row>
    <row r="205" spans="1:14" ht="10.5">
      <c r="A205" s="4">
        <v>29</v>
      </c>
      <c r="B205" s="1" t="s">
        <v>75</v>
      </c>
      <c r="C205" s="8" t="s">
        <v>221</v>
      </c>
      <c r="D205" s="11">
        <v>0</v>
      </c>
      <c r="F205" s="3">
        <f>ROUND(SUMIF(Определители!I6:I16,"=3",'Базовые цены с учетом расхода'!B6:B16),2)</f>
        <v>0</v>
      </c>
      <c r="G205" s="3">
        <f>ROUND(SUMIF(Определители!I6:I16,"=3",'Базовые цены с учетом расхода'!C6:C16),2)</f>
        <v>0</v>
      </c>
      <c r="H205" s="3">
        <f>ROUND(SUMIF(Определители!I6:I16,"=3",'Базовые цены с учетом расхода'!D6:D16),2)</f>
        <v>0</v>
      </c>
      <c r="I205" s="3">
        <f>ROUND(SUMIF(Определители!I6:I16,"=3",'Базовые цены с учетом расхода'!E6:E16),2)</f>
        <v>0</v>
      </c>
      <c r="J205" s="7">
        <f>ROUND(SUMIF(Определители!I6:I16,"=3",'Базовые цены с учетом расхода'!I6:I16),8)</f>
        <v>0</v>
      </c>
      <c r="K205" s="7">
        <f>ROUND(SUMIF(Определители!I6:I16,"=3",'Базовые цены с учетом расхода'!K6:K16),8)</f>
        <v>0</v>
      </c>
      <c r="L205" s="3">
        <f>ROUND(SUMIF(Определители!I6:I16,"=3",'Базовые цены с учетом расхода'!F6:F16),2)</f>
        <v>0</v>
      </c>
      <c r="N205" s="8" t="s">
        <v>250</v>
      </c>
    </row>
    <row r="206" spans="1:14" ht="10.5">
      <c r="A206" s="4">
        <v>30</v>
      </c>
      <c r="B206" s="1" t="s">
        <v>66</v>
      </c>
      <c r="C206" s="8" t="s">
        <v>221</v>
      </c>
      <c r="D206" s="11">
        <v>0</v>
      </c>
      <c r="F206" s="3">
        <f>ROUND(SUMIF(Определители!I6:I16,"=3",'Базовые цены с учетом расхода'!H6:H16),2)</f>
        <v>0</v>
      </c>
      <c r="G206" s="3"/>
      <c r="H206" s="3"/>
      <c r="I206" s="3"/>
      <c r="J206" s="7"/>
      <c r="K206" s="7"/>
      <c r="L206" s="3"/>
      <c r="N206" s="8" t="s">
        <v>251</v>
      </c>
    </row>
    <row r="207" spans="1:14" ht="10.5">
      <c r="A207" s="4">
        <v>31</v>
      </c>
      <c r="B207" s="1" t="s">
        <v>72</v>
      </c>
      <c r="C207" s="8" t="s">
        <v>221</v>
      </c>
      <c r="D207" s="11">
        <v>0</v>
      </c>
      <c r="F207" s="3">
        <f>ROUND(SUMIF(Определители!I6:I16,"=3",'Базовые цены с учетом расхода'!N6:N16),2)</f>
        <v>0</v>
      </c>
      <c r="G207" s="3"/>
      <c r="H207" s="3"/>
      <c r="I207" s="3"/>
      <c r="J207" s="7"/>
      <c r="K207" s="7"/>
      <c r="L207" s="3"/>
      <c r="N207" s="8" t="s">
        <v>252</v>
      </c>
    </row>
    <row r="208" spans="1:14" ht="10.5">
      <c r="A208" s="4">
        <v>32</v>
      </c>
      <c r="B208" s="1" t="s">
        <v>73</v>
      </c>
      <c r="C208" s="8" t="s">
        <v>221</v>
      </c>
      <c r="D208" s="11">
        <v>0</v>
      </c>
      <c r="F208" s="3">
        <f>ROUND(SUMIF(Определители!I6:I16,"=3",'Базовые цены с учетом расхода'!O6:O16),2)</f>
        <v>0</v>
      </c>
      <c r="G208" s="3"/>
      <c r="H208" s="3"/>
      <c r="I208" s="3"/>
      <c r="J208" s="7"/>
      <c r="K208" s="7"/>
      <c r="L208" s="3"/>
      <c r="N208" s="8" t="s">
        <v>253</v>
      </c>
    </row>
    <row r="209" spans="1:14" ht="10.5">
      <c r="A209" s="4">
        <v>33</v>
      </c>
      <c r="B209" s="1" t="s">
        <v>76</v>
      </c>
      <c r="C209" s="8" t="s">
        <v>222</v>
      </c>
      <c r="D209" s="11">
        <v>0</v>
      </c>
      <c r="F209" s="3">
        <f>ROUND((F205+F207+F208),2)</f>
        <v>0</v>
      </c>
      <c r="G209" s="3"/>
      <c r="H209" s="3"/>
      <c r="I209" s="3"/>
      <c r="J209" s="7"/>
      <c r="K209" s="7"/>
      <c r="L209" s="3"/>
      <c r="N209" s="8" t="s">
        <v>254</v>
      </c>
    </row>
    <row r="210" spans="1:14" ht="10.5">
      <c r="A210" s="4">
        <v>34</v>
      </c>
      <c r="B210" s="1" t="s">
        <v>77</v>
      </c>
      <c r="C210" s="8" t="s">
        <v>221</v>
      </c>
      <c r="D210" s="11">
        <v>0</v>
      </c>
      <c r="F210" s="3">
        <f>ROUND(SUMIF(Определители!I6:I16,"=4",'Базовые цены с учетом расхода'!B6:B16),2)</f>
        <v>0</v>
      </c>
      <c r="G210" s="3">
        <f>ROUND(SUMIF(Определители!I6:I16,"=4",'Базовые цены с учетом расхода'!C6:C16),2)</f>
        <v>0</v>
      </c>
      <c r="H210" s="3">
        <f>ROUND(SUMIF(Определители!I6:I16,"=4",'Базовые цены с учетом расхода'!D6:D16),2)</f>
        <v>0</v>
      </c>
      <c r="I210" s="3">
        <f>ROUND(SUMIF(Определители!I6:I16,"=4",'Базовые цены с учетом расхода'!E6:E16),2)</f>
        <v>0</v>
      </c>
      <c r="J210" s="7">
        <f>ROUND(SUMIF(Определители!I6:I16,"=4",'Базовые цены с учетом расхода'!I6:I16),8)</f>
        <v>0</v>
      </c>
      <c r="K210" s="7">
        <f>ROUND(SUMIF(Определители!I6:I16,"=4",'Базовые цены с учетом расхода'!K6:K16),8)</f>
        <v>0</v>
      </c>
      <c r="L210" s="3">
        <f>ROUND(SUMIF(Определители!I6:I16,"=4",'Базовые цены с учетом расхода'!F6:F16),2)</f>
        <v>0</v>
      </c>
      <c r="N210" s="8" t="s">
        <v>255</v>
      </c>
    </row>
    <row r="211" spans="1:14" ht="10.5">
      <c r="A211" s="4">
        <v>35</v>
      </c>
      <c r="B211" s="1" t="s">
        <v>62</v>
      </c>
      <c r="C211" s="8" t="s">
        <v>221</v>
      </c>
      <c r="D211" s="11">
        <v>0</v>
      </c>
      <c r="F211" s="3"/>
      <c r="G211" s="3"/>
      <c r="H211" s="3"/>
      <c r="I211" s="3"/>
      <c r="J211" s="7"/>
      <c r="K211" s="7"/>
      <c r="L211" s="3"/>
      <c r="N211" s="8" t="s">
        <v>256</v>
      </c>
    </row>
    <row r="212" spans="1:14" ht="10.5">
      <c r="A212" s="4">
        <v>36</v>
      </c>
      <c r="B212" s="1" t="s">
        <v>78</v>
      </c>
      <c r="C212" s="8" t="s">
        <v>221</v>
      </c>
      <c r="D212" s="11">
        <v>0</v>
      </c>
      <c r="F212" s="3"/>
      <c r="G212" s="3"/>
      <c r="H212" s="3"/>
      <c r="I212" s="3"/>
      <c r="J212" s="7"/>
      <c r="K212" s="7"/>
      <c r="L212" s="3"/>
      <c r="N212" s="8" t="s">
        <v>257</v>
      </c>
    </row>
    <row r="213" spans="1:14" ht="10.5">
      <c r="A213" s="4">
        <v>37</v>
      </c>
      <c r="B213" s="1" t="s">
        <v>66</v>
      </c>
      <c r="C213" s="8" t="s">
        <v>221</v>
      </c>
      <c r="D213" s="11">
        <v>0</v>
      </c>
      <c r="F213" s="3">
        <f>ROUND(SUMIF(Определители!I6:I16,"=4",'Базовые цены с учетом расхода'!H6:H16),2)</f>
        <v>0</v>
      </c>
      <c r="G213" s="3"/>
      <c r="H213" s="3"/>
      <c r="I213" s="3"/>
      <c r="J213" s="7"/>
      <c r="K213" s="7"/>
      <c r="L213" s="3"/>
      <c r="N213" s="8" t="s">
        <v>258</v>
      </c>
    </row>
    <row r="214" spans="1:14" ht="10.5">
      <c r="A214" s="4">
        <v>38</v>
      </c>
      <c r="B214" s="1" t="s">
        <v>72</v>
      </c>
      <c r="C214" s="8" t="s">
        <v>221</v>
      </c>
      <c r="D214" s="11">
        <v>0</v>
      </c>
      <c r="F214" s="3">
        <f>ROUND(SUMIF(Определители!I6:I16,"=4",'Базовые цены с учетом расхода'!N6:N16),2)</f>
        <v>0</v>
      </c>
      <c r="G214" s="3"/>
      <c r="H214" s="3"/>
      <c r="I214" s="3"/>
      <c r="J214" s="7"/>
      <c r="K214" s="7"/>
      <c r="L214" s="3"/>
      <c r="N214" s="8" t="s">
        <v>259</v>
      </c>
    </row>
    <row r="215" spans="1:14" ht="10.5">
      <c r="A215" s="4">
        <v>39</v>
      </c>
      <c r="B215" s="1" t="s">
        <v>73</v>
      </c>
      <c r="C215" s="8" t="s">
        <v>221</v>
      </c>
      <c r="D215" s="11">
        <v>0</v>
      </c>
      <c r="F215" s="3">
        <f>ROUND(SUMIF(Определители!I6:I16,"=4",'Базовые цены с учетом расхода'!O6:O16),2)</f>
        <v>0</v>
      </c>
      <c r="G215" s="3"/>
      <c r="H215" s="3"/>
      <c r="I215" s="3"/>
      <c r="J215" s="7"/>
      <c r="K215" s="7"/>
      <c r="L215" s="3"/>
      <c r="N215" s="8" t="s">
        <v>260</v>
      </c>
    </row>
    <row r="216" spans="1:14" ht="10.5">
      <c r="A216" s="4">
        <v>40</v>
      </c>
      <c r="B216" s="1" t="s">
        <v>59</v>
      </c>
      <c r="C216" s="8" t="s">
        <v>221</v>
      </c>
      <c r="D216" s="11">
        <v>0</v>
      </c>
      <c r="F216" s="3" t="e">
        <f>ROUND(СУММПРОИЗВЕСЛИ(1,Определители!I6:I16," ",'Базовые цены с учетом расхода'!M6:M16,Начисления!I6:I16,0),2)</f>
        <v>#NAME?</v>
      </c>
      <c r="G216" s="3"/>
      <c r="H216" s="3"/>
      <c r="I216" s="3"/>
      <c r="J216" s="7"/>
      <c r="K216" s="7"/>
      <c r="L216" s="3"/>
      <c r="N216" s="8" t="s">
        <v>261</v>
      </c>
    </row>
    <row r="217" spans="1:14" ht="10.5">
      <c r="A217" s="4">
        <v>41</v>
      </c>
      <c r="B217" s="1" t="s">
        <v>79</v>
      </c>
      <c r="C217" s="8" t="s">
        <v>222</v>
      </c>
      <c r="D217" s="11">
        <v>0</v>
      </c>
      <c r="F217" s="3">
        <f>ROUND((F210+F214+F215),2)</f>
        <v>0</v>
      </c>
      <c r="G217" s="3"/>
      <c r="H217" s="3"/>
      <c r="I217" s="3"/>
      <c r="J217" s="7"/>
      <c r="K217" s="7"/>
      <c r="L217" s="3"/>
      <c r="N217" s="8" t="s">
        <v>262</v>
      </c>
    </row>
    <row r="218" spans="1:14" ht="10.5">
      <c r="A218" s="4">
        <v>42</v>
      </c>
      <c r="B218" s="1" t="s">
        <v>80</v>
      </c>
      <c r="C218" s="8" t="s">
        <v>221</v>
      </c>
      <c r="D218" s="11">
        <v>0</v>
      </c>
      <c r="F218" s="3">
        <f>ROUND(SUMIF(Определители!I6:I16,"=5",'Базовые цены с учетом расхода'!B6:B16),2)</f>
        <v>0</v>
      </c>
      <c r="G218" s="3">
        <f>ROUND(SUMIF(Определители!I6:I16,"=5",'Базовые цены с учетом расхода'!C6:C16),2)</f>
        <v>0</v>
      </c>
      <c r="H218" s="3">
        <f>ROUND(SUMIF(Определители!I6:I16,"=5",'Базовые цены с учетом расхода'!D6:D16),2)</f>
        <v>0</v>
      </c>
      <c r="I218" s="3">
        <f>ROUND(SUMIF(Определители!I6:I16,"=5",'Базовые цены с учетом расхода'!E6:E16),2)</f>
        <v>0</v>
      </c>
      <c r="J218" s="7">
        <f>ROUND(SUMIF(Определители!I6:I16,"=5",'Базовые цены с учетом расхода'!I6:I16),8)</f>
        <v>0</v>
      </c>
      <c r="K218" s="7">
        <f>ROUND(SUMIF(Определители!I6:I16,"=5",'Базовые цены с учетом расхода'!K6:K16),8)</f>
        <v>0</v>
      </c>
      <c r="L218" s="3">
        <f>ROUND(SUMIF(Определители!I6:I16,"=5",'Базовые цены с учетом расхода'!F6:F16),2)</f>
        <v>0</v>
      </c>
      <c r="N218" s="8" t="s">
        <v>263</v>
      </c>
    </row>
    <row r="219" spans="1:14" ht="10.5">
      <c r="A219" s="4">
        <v>43</v>
      </c>
      <c r="B219" s="1" t="s">
        <v>66</v>
      </c>
      <c r="C219" s="8" t="s">
        <v>221</v>
      </c>
      <c r="D219" s="11">
        <v>0</v>
      </c>
      <c r="F219" s="3">
        <f>ROUND(SUMIF(Определители!I6:I16,"=5",'Базовые цены с учетом расхода'!H6:H16),2)</f>
        <v>0</v>
      </c>
      <c r="G219" s="3"/>
      <c r="H219" s="3"/>
      <c r="I219" s="3"/>
      <c r="J219" s="7"/>
      <c r="K219" s="7"/>
      <c r="L219" s="3"/>
      <c r="N219" s="8" t="s">
        <v>264</v>
      </c>
    </row>
    <row r="220" spans="1:14" ht="10.5">
      <c r="A220" s="4">
        <v>44</v>
      </c>
      <c r="B220" s="1" t="s">
        <v>72</v>
      </c>
      <c r="C220" s="8" t="s">
        <v>221</v>
      </c>
      <c r="D220" s="11">
        <v>0</v>
      </c>
      <c r="F220" s="3">
        <f>ROUND(SUMIF(Определители!I6:I16,"=5",'Базовые цены с учетом расхода'!N6:N16),2)</f>
        <v>0</v>
      </c>
      <c r="G220" s="3"/>
      <c r="H220" s="3"/>
      <c r="I220" s="3"/>
      <c r="J220" s="7"/>
      <c r="K220" s="7"/>
      <c r="L220" s="3"/>
      <c r="N220" s="8" t="s">
        <v>265</v>
      </c>
    </row>
    <row r="221" spans="1:14" ht="10.5">
      <c r="A221" s="4">
        <v>45</v>
      </c>
      <c r="B221" s="1" t="s">
        <v>73</v>
      </c>
      <c r="C221" s="8" t="s">
        <v>221</v>
      </c>
      <c r="D221" s="11">
        <v>0</v>
      </c>
      <c r="F221" s="3">
        <f>ROUND(SUMIF(Определители!I6:I16,"=5",'Базовые цены с учетом расхода'!O6:O16),2)</f>
        <v>0</v>
      </c>
      <c r="G221" s="3"/>
      <c r="H221" s="3"/>
      <c r="I221" s="3"/>
      <c r="J221" s="7"/>
      <c r="K221" s="7"/>
      <c r="L221" s="3"/>
      <c r="N221" s="8" t="s">
        <v>266</v>
      </c>
    </row>
    <row r="222" spans="1:14" ht="10.5">
      <c r="A222" s="4">
        <v>46</v>
      </c>
      <c r="B222" s="1" t="s">
        <v>81</v>
      </c>
      <c r="C222" s="8" t="s">
        <v>222</v>
      </c>
      <c r="D222" s="11">
        <v>0</v>
      </c>
      <c r="F222" s="3">
        <f>ROUND((F218+F220+F221),2)</f>
        <v>0</v>
      </c>
      <c r="G222" s="3"/>
      <c r="H222" s="3"/>
      <c r="I222" s="3"/>
      <c r="J222" s="7"/>
      <c r="K222" s="7"/>
      <c r="L222" s="3"/>
      <c r="N222" s="8" t="s">
        <v>267</v>
      </c>
    </row>
    <row r="223" spans="1:14" ht="10.5">
      <c r="A223" s="4">
        <v>47</v>
      </c>
      <c r="B223" s="1" t="s">
        <v>82</v>
      </c>
      <c r="C223" s="8" t="s">
        <v>221</v>
      </c>
      <c r="D223" s="11">
        <v>0</v>
      </c>
      <c r="F223" s="3">
        <f>ROUND(SUMIF(Определители!I6:I16,"=6",'Базовые цены с учетом расхода'!B6:B16),2)</f>
        <v>0</v>
      </c>
      <c r="G223" s="3">
        <f>ROUND(SUMIF(Определители!I6:I16,"=6",'Базовые цены с учетом расхода'!C6:C16),2)</f>
        <v>0</v>
      </c>
      <c r="H223" s="3">
        <f>ROUND(SUMIF(Определители!I6:I16,"=6",'Базовые цены с учетом расхода'!D6:D16),2)</f>
        <v>0</v>
      </c>
      <c r="I223" s="3">
        <f>ROUND(SUMIF(Определители!I6:I16,"=6",'Базовые цены с учетом расхода'!E6:E16),2)</f>
        <v>0</v>
      </c>
      <c r="J223" s="7">
        <f>ROUND(SUMIF(Определители!I6:I16,"=6",'Базовые цены с учетом расхода'!I6:I16),8)</f>
        <v>0</v>
      </c>
      <c r="K223" s="7">
        <f>ROUND(SUMIF(Определители!I6:I16,"=6",'Базовые цены с учетом расхода'!K6:K16),8)</f>
        <v>0</v>
      </c>
      <c r="L223" s="3">
        <f>ROUND(SUMIF(Определители!I6:I16,"=6",'Базовые цены с учетом расхода'!F6:F16),2)</f>
        <v>0</v>
      </c>
      <c r="N223" s="8" t="s">
        <v>268</v>
      </c>
    </row>
    <row r="224" spans="1:14" ht="10.5">
      <c r="A224" s="4">
        <v>48</v>
      </c>
      <c r="B224" s="1" t="s">
        <v>66</v>
      </c>
      <c r="C224" s="8" t="s">
        <v>221</v>
      </c>
      <c r="D224" s="11">
        <v>0</v>
      </c>
      <c r="F224" s="3">
        <f>ROUND(SUMIF(Определители!I6:I16,"=6",'Базовые цены с учетом расхода'!H6:H16),2)</f>
        <v>0</v>
      </c>
      <c r="G224" s="3"/>
      <c r="H224" s="3"/>
      <c r="I224" s="3"/>
      <c r="J224" s="7"/>
      <c r="K224" s="7"/>
      <c r="L224" s="3"/>
      <c r="N224" s="8" t="s">
        <v>269</v>
      </c>
    </row>
    <row r="225" spans="1:14" ht="10.5">
      <c r="A225" s="4">
        <v>49</v>
      </c>
      <c r="B225" s="1" t="s">
        <v>72</v>
      </c>
      <c r="C225" s="8" t="s">
        <v>221</v>
      </c>
      <c r="D225" s="11">
        <v>0</v>
      </c>
      <c r="F225" s="3">
        <f>ROUND(SUMIF(Определители!I6:I16,"=6",'Базовые цены с учетом расхода'!N6:N16),2)</f>
        <v>0</v>
      </c>
      <c r="G225" s="3"/>
      <c r="H225" s="3"/>
      <c r="I225" s="3"/>
      <c r="J225" s="7"/>
      <c r="K225" s="7"/>
      <c r="L225" s="3"/>
      <c r="N225" s="8" t="s">
        <v>270</v>
      </c>
    </row>
    <row r="226" spans="1:14" ht="10.5">
      <c r="A226" s="4">
        <v>50</v>
      </c>
      <c r="B226" s="1" t="s">
        <v>73</v>
      </c>
      <c r="C226" s="8" t="s">
        <v>221</v>
      </c>
      <c r="D226" s="11">
        <v>0</v>
      </c>
      <c r="F226" s="3">
        <f>ROUND(SUMIF(Определители!I6:I16,"=6",'Базовые цены с учетом расхода'!O6:O16),2)</f>
        <v>0</v>
      </c>
      <c r="G226" s="3"/>
      <c r="H226" s="3"/>
      <c r="I226" s="3"/>
      <c r="J226" s="7"/>
      <c r="K226" s="7"/>
      <c r="L226" s="3"/>
      <c r="N226" s="8" t="s">
        <v>271</v>
      </c>
    </row>
    <row r="227" spans="1:14" ht="10.5">
      <c r="A227" s="4">
        <v>51</v>
      </c>
      <c r="B227" s="1" t="s">
        <v>83</v>
      </c>
      <c r="C227" s="8" t="s">
        <v>222</v>
      </c>
      <c r="D227" s="11">
        <v>0</v>
      </c>
      <c r="F227" s="3">
        <f>ROUND((F223+F225+F226),2)</f>
        <v>0</v>
      </c>
      <c r="G227" s="3"/>
      <c r="H227" s="3"/>
      <c r="I227" s="3"/>
      <c r="J227" s="7"/>
      <c r="K227" s="7"/>
      <c r="L227" s="3"/>
      <c r="N227" s="8" t="s">
        <v>272</v>
      </c>
    </row>
    <row r="228" spans="1:14" ht="10.5">
      <c r="A228" s="4">
        <v>52</v>
      </c>
      <c r="B228" s="1" t="s">
        <v>84</v>
      </c>
      <c r="C228" s="8" t="s">
        <v>221</v>
      </c>
      <c r="D228" s="11">
        <v>0</v>
      </c>
      <c r="F228" s="3">
        <f>ROUND(SUMIF(Определители!I6:I16,"=7",'Базовые цены с учетом расхода'!B6:B16),2)</f>
        <v>0</v>
      </c>
      <c r="G228" s="3">
        <f>ROUND(SUMIF(Определители!I6:I16,"=7",'Базовые цены с учетом расхода'!C6:C16),2)</f>
        <v>0</v>
      </c>
      <c r="H228" s="3">
        <f>ROUND(SUMIF(Определители!I6:I16,"=7",'Базовые цены с учетом расхода'!D6:D16),2)</f>
        <v>0</v>
      </c>
      <c r="I228" s="3">
        <f>ROUND(SUMIF(Определители!I6:I16,"=7",'Базовые цены с учетом расхода'!E6:E16),2)</f>
        <v>0</v>
      </c>
      <c r="J228" s="7">
        <f>ROUND(SUMIF(Определители!I6:I16,"=7",'Базовые цены с учетом расхода'!I6:I16),8)</f>
        <v>0</v>
      </c>
      <c r="K228" s="7">
        <f>ROUND(SUMIF(Определители!I6:I16,"=7",'Базовые цены с учетом расхода'!K6:K16),8)</f>
        <v>0</v>
      </c>
      <c r="L228" s="3">
        <f>ROUND(SUMIF(Определители!I6:I16,"=7",'Базовые цены с учетом расхода'!F6:F16),2)</f>
        <v>0</v>
      </c>
      <c r="N228" s="8" t="s">
        <v>273</v>
      </c>
    </row>
    <row r="229" spans="1:14" ht="10.5">
      <c r="A229" s="4">
        <v>53</v>
      </c>
      <c r="B229" s="1" t="s">
        <v>62</v>
      </c>
      <c r="C229" s="8" t="s">
        <v>221</v>
      </c>
      <c r="D229" s="11">
        <v>0</v>
      </c>
      <c r="F229" s="3"/>
      <c r="G229" s="3"/>
      <c r="H229" s="3"/>
      <c r="I229" s="3"/>
      <c r="J229" s="7"/>
      <c r="K229" s="7"/>
      <c r="L229" s="3"/>
      <c r="N229" s="8" t="s">
        <v>274</v>
      </c>
    </row>
    <row r="230" spans="1:14" ht="10.5">
      <c r="A230" s="4">
        <v>54</v>
      </c>
      <c r="B230" s="1" t="s">
        <v>85</v>
      </c>
      <c r="C230" s="8" t="s">
        <v>221</v>
      </c>
      <c r="D230" s="11">
        <v>0</v>
      </c>
      <c r="F230" s="3" t="e">
        <f>ROUND(СУММЕСЛИ2(Определители!I6:I16,"2",Определители!G6:G16,"1",'Базовые цены с учетом расхода'!B6:B16),2)</f>
        <v>#NAME?</v>
      </c>
      <c r="G230" s="3"/>
      <c r="H230" s="3"/>
      <c r="I230" s="3"/>
      <c r="J230" s="7"/>
      <c r="K230" s="7"/>
      <c r="L230" s="3"/>
      <c r="N230" s="8" t="s">
        <v>275</v>
      </c>
    </row>
    <row r="231" spans="1:14" ht="10.5">
      <c r="A231" s="4">
        <v>55</v>
      </c>
      <c r="B231" s="1" t="s">
        <v>66</v>
      </c>
      <c r="C231" s="8" t="s">
        <v>221</v>
      </c>
      <c r="D231" s="11">
        <v>0</v>
      </c>
      <c r="F231" s="3">
        <f>ROUND(SUMIF(Определители!I6:I16,"=7",'Базовые цены с учетом расхода'!H6:H16),2)</f>
        <v>0</v>
      </c>
      <c r="G231" s="3"/>
      <c r="H231" s="3"/>
      <c r="I231" s="3"/>
      <c r="J231" s="7"/>
      <c r="K231" s="7"/>
      <c r="L231" s="3"/>
      <c r="N231" s="8" t="s">
        <v>276</v>
      </c>
    </row>
    <row r="232" spans="1:14" ht="10.5">
      <c r="A232" s="4">
        <v>56</v>
      </c>
      <c r="B232" s="1" t="s">
        <v>86</v>
      </c>
      <c r="C232" s="8" t="s">
        <v>221</v>
      </c>
      <c r="D232" s="11">
        <v>0</v>
      </c>
      <c r="F232" s="3">
        <f>ROUND(SUMIF(Определители!I6:I16,"=7",'Базовые цены с учетом расхода'!N6:N16),2)</f>
        <v>0</v>
      </c>
      <c r="G232" s="3"/>
      <c r="H232" s="3"/>
      <c r="I232" s="3"/>
      <c r="J232" s="7"/>
      <c r="K232" s="7"/>
      <c r="L232" s="3"/>
      <c r="N232" s="8" t="s">
        <v>277</v>
      </c>
    </row>
    <row r="233" spans="1:14" ht="10.5">
      <c r="A233" s="4">
        <v>57</v>
      </c>
      <c r="B233" s="1" t="s">
        <v>73</v>
      </c>
      <c r="C233" s="8" t="s">
        <v>221</v>
      </c>
      <c r="D233" s="11">
        <v>0</v>
      </c>
      <c r="F233" s="3">
        <f>ROUND(SUMIF(Определители!I6:I16,"=7",'Базовые цены с учетом расхода'!O6:O16),2)</f>
        <v>0</v>
      </c>
      <c r="G233" s="3"/>
      <c r="H233" s="3"/>
      <c r="I233" s="3"/>
      <c r="J233" s="7"/>
      <c r="K233" s="7"/>
      <c r="L233" s="3"/>
      <c r="N233" s="8" t="s">
        <v>278</v>
      </c>
    </row>
    <row r="234" spans="1:14" ht="10.5">
      <c r="A234" s="4">
        <v>58</v>
      </c>
      <c r="B234" s="1" t="s">
        <v>87</v>
      </c>
      <c r="C234" s="8" t="s">
        <v>222</v>
      </c>
      <c r="D234" s="11">
        <v>0</v>
      </c>
      <c r="F234" s="3">
        <f>ROUND((F228+F232+F233),2)</f>
        <v>0</v>
      </c>
      <c r="G234" s="3"/>
      <c r="H234" s="3"/>
      <c r="I234" s="3"/>
      <c r="J234" s="7"/>
      <c r="K234" s="7"/>
      <c r="L234" s="3"/>
      <c r="N234" s="8" t="s">
        <v>279</v>
      </c>
    </row>
    <row r="235" spans="1:14" ht="10.5">
      <c r="A235" s="4">
        <v>59</v>
      </c>
      <c r="B235" s="1" t="s">
        <v>88</v>
      </c>
      <c r="C235" s="8" t="s">
        <v>221</v>
      </c>
      <c r="D235" s="11">
        <v>0</v>
      </c>
      <c r="F235" s="3">
        <f>ROUND(SUMIF(Определители!I6:I16,"=9",'Базовые цены с учетом расхода'!B6:B16),2)</f>
        <v>0</v>
      </c>
      <c r="G235" s="3">
        <f>ROUND(SUMIF(Определители!I6:I16,"=9",'Базовые цены с учетом расхода'!C6:C16),2)</f>
        <v>0</v>
      </c>
      <c r="H235" s="3">
        <f>ROUND(SUMIF(Определители!I6:I16,"=9",'Базовые цены с учетом расхода'!D6:D16),2)</f>
        <v>0</v>
      </c>
      <c r="I235" s="3">
        <f>ROUND(SUMIF(Определители!I6:I16,"=9",'Базовые цены с учетом расхода'!E6:E16),2)</f>
        <v>0</v>
      </c>
      <c r="J235" s="7">
        <f>ROUND(SUMIF(Определители!I6:I16,"=9",'Базовые цены с учетом расхода'!I6:I16),8)</f>
        <v>0</v>
      </c>
      <c r="K235" s="7">
        <f>ROUND(SUMIF(Определители!I6:I16,"=9",'Базовые цены с учетом расхода'!K6:K16),8)</f>
        <v>0</v>
      </c>
      <c r="L235" s="3">
        <f>ROUND(SUMIF(Определители!I6:I16,"=9",'Базовые цены с учетом расхода'!F6:F16),2)</f>
        <v>0</v>
      </c>
      <c r="N235" s="8" t="s">
        <v>280</v>
      </c>
    </row>
    <row r="236" spans="1:14" ht="10.5">
      <c r="A236" s="4">
        <v>60</v>
      </c>
      <c r="B236" s="1" t="s">
        <v>86</v>
      </c>
      <c r="C236" s="8" t="s">
        <v>221</v>
      </c>
      <c r="D236" s="11">
        <v>0</v>
      </c>
      <c r="F236" s="3">
        <f>ROUND(SUMIF(Определители!I6:I16,"=9",'Базовые цены с учетом расхода'!N6:N16),2)</f>
        <v>0</v>
      </c>
      <c r="G236" s="3"/>
      <c r="H236" s="3"/>
      <c r="I236" s="3"/>
      <c r="J236" s="7"/>
      <c r="K236" s="7"/>
      <c r="L236" s="3"/>
      <c r="N236" s="8" t="s">
        <v>281</v>
      </c>
    </row>
    <row r="237" spans="1:14" ht="10.5">
      <c r="A237" s="4">
        <v>61</v>
      </c>
      <c r="B237" s="1" t="s">
        <v>73</v>
      </c>
      <c r="C237" s="8" t="s">
        <v>221</v>
      </c>
      <c r="D237" s="11">
        <v>0</v>
      </c>
      <c r="F237" s="3">
        <f>ROUND(SUMIF(Определители!I6:I16,"=9",'Базовые цены с учетом расхода'!O6:O16),2)</f>
        <v>0</v>
      </c>
      <c r="G237" s="3"/>
      <c r="H237" s="3"/>
      <c r="I237" s="3"/>
      <c r="J237" s="7"/>
      <c r="K237" s="7"/>
      <c r="L237" s="3"/>
      <c r="N237" s="8" t="s">
        <v>282</v>
      </c>
    </row>
    <row r="238" spans="1:14" ht="10.5">
      <c r="A238" s="4">
        <v>62</v>
      </c>
      <c r="B238" s="1" t="s">
        <v>89</v>
      </c>
      <c r="C238" s="8" t="s">
        <v>222</v>
      </c>
      <c r="D238" s="11">
        <v>0</v>
      </c>
      <c r="F238" s="3">
        <f>ROUND((F235+F236+F237),2)</f>
        <v>0</v>
      </c>
      <c r="G238" s="3"/>
      <c r="H238" s="3"/>
      <c r="I238" s="3"/>
      <c r="J238" s="7"/>
      <c r="K238" s="7"/>
      <c r="L238" s="3"/>
      <c r="N238" s="8" t="s">
        <v>283</v>
      </c>
    </row>
    <row r="239" spans="1:14" ht="10.5">
      <c r="A239" s="4">
        <v>63</v>
      </c>
      <c r="B239" s="1" t="s">
        <v>90</v>
      </c>
      <c r="C239" s="8" t="s">
        <v>221</v>
      </c>
      <c r="D239" s="11">
        <v>0</v>
      </c>
      <c r="F239" s="3">
        <f>ROUND(SUMIF(Определители!I6:I16,"=:",'Базовые цены с учетом расхода'!B6:B16),2)</f>
        <v>0</v>
      </c>
      <c r="G239" s="3">
        <f>ROUND(SUMIF(Определители!I6:I16,"=:",'Базовые цены с учетом расхода'!C6:C16),2)</f>
        <v>0</v>
      </c>
      <c r="H239" s="3">
        <f>ROUND(SUMIF(Определители!I6:I16,"=:",'Базовые цены с учетом расхода'!D6:D16),2)</f>
        <v>0</v>
      </c>
      <c r="I239" s="3">
        <f>ROUND(SUMIF(Определители!I6:I16,"=:",'Базовые цены с учетом расхода'!E6:E16),2)</f>
        <v>0</v>
      </c>
      <c r="J239" s="7">
        <f>ROUND(SUMIF(Определители!I6:I16,"=:",'Базовые цены с учетом расхода'!I6:I16),8)</f>
        <v>0</v>
      </c>
      <c r="K239" s="7">
        <f>ROUND(SUMIF(Определители!I6:I16,"=:",'Базовые цены с учетом расхода'!K6:K16),8)</f>
        <v>0</v>
      </c>
      <c r="L239" s="3">
        <f>ROUND(SUMIF(Определители!I6:I16,"=:",'Базовые цены с учетом расхода'!F6:F16),2)</f>
        <v>0</v>
      </c>
      <c r="N239" s="8" t="s">
        <v>284</v>
      </c>
    </row>
    <row r="240" spans="1:14" ht="10.5">
      <c r="A240" s="4">
        <v>64</v>
      </c>
      <c r="B240" s="1" t="s">
        <v>66</v>
      </c>
      <c r="C240" s="8" t="s">
        <v>221</v>
      </c>
      <c r="D240" s="11">
        <v>0</v>
      </c>
      <c r="F240" s="3">
        <f>ROUND(SUMIF(Определители!I6:I16,"=:",'Базовые цены с учетом расхода'!H6:H16),2)</f>
        <v>0</v>
      </c>
      <c r="G240" s="3"/>
      <c r="H240" s="3"/>
      <c r="I240" s="3"/>
      <c r="J240" s="7"/>
      <c r="K240" s="7"/>
      <c r="L240" s="3"/>
      <c r="N240" s="8" t="s">
        <v>285</v>
      </c>
    </row>
    <row r="241" spans="1:14" ht="10.5">
      <c r="A241" s="4">
        <v>65</v>
      </c>
      <c r="B241" s="1" t="s">
        <v>86</v>
      </c>
      <c r="C241" s="8" t="s">
        <v>221</v>
      </c>
      <c r="D241" s="11">
        <v>0</v>
      </c>
      <c r="F241" s="3">
        <f>ROUND(SUMIF(Определители!I6:I16,"=:",'Базовые цены с учетом расхода'!N6:N16),2)</f>
        <v>0</v>
      </c>
      <c r="G241" s="3"/>
      <c r="H241" s="3"/>
      <c r="I241" s="3"/>
      <c r="J241" s="7"/>
      <c r="K241" s="7"/>
      <c r="L241" s="3"/>
      <c r="N241" s="8" t="s">
        <v>286</v>
      </c>
    </row>
    <row r="242" spans="1:14" ht="10.5">
      <c r="A242" s="4">
        <v>66</v>
      </c>
      <c r="B242" s="1" t="s">
        <v>73</v>
      </c>
      <c r="C242" s="8" t="s">
        <v>221</v>
      </c>
      <c r="D242" s="11">
        <v>0</v>
      </c>
      <c r="F242" s="3">
        <f>ROUND(SUMIF(Определители!I6:I16,"=:",'Базовые цены с учетом расхода'!O6:O16),2)</f>
        <v>0</v>
      </c>
      <c r="G242" s="3"/>
      <c r="H242" s="3"/>
      <c r="I242" s="3"/>
      <c r="J242" s="7"/>
      <c r="K242" s="7"/>
      <c r="L242" s="3"/>
      <c r="N242" s="8" t="s">
        <v>287</v>
      </c>
    </row>
    <row r="243" spans="1:14" ht="10.5">
      <c r="A243" s="4">
        <v>67</v>
      </c>
      <c r="B243" s="1" t="s">
        <v>91</v>
      </c>
      <c r="C243" s="8" t="s">
        <v>222</v>
      </c>
      <c r="D243" s="11">
        <v>0</v>
      </c>
      <c r="F243" s="3">
        <f>ROUND((F239+F241+F242),2)</f>
        <v>0</v>
      </c>
      <c r="G243" s="3"/>
      <c r="H243" s="3"/>
      <c r="I243" s="3"/>
      <c r="J243" s="7"/>
      <c r="K243" s="7"/>
      <c r="L243" s="3"/>
      <c r="N243" s="8" t="s">
        <v>288</v>
      </c>
    </row>
    <row r="244" spans="1:14" ht="10.5">
      <c r="A244" s="4">
        <v>68</v>
      </c>
      <c r="B244" s="1" t="s">
        <v>92</v>
      </c>
      <c r="C244" s="8" t="s">
        <v>221</v>
      </c>
      <c r="D244" s="11">
        <v>0</v>
      </c>
      <c r="F244" s="3">
        <f>ROUND(SUMIF(Определители!I6:I16,"=8",'Базовые цены с учетом расхода'!B6:B16),2)</f>
        <v>0</v>
      </c>
      <c r="G244" s="3">
        <f>ROUND(SUMIF(Определители!I6:I16,"=8",'Базовые цены с учетом расхода'!C6:C16),2)</f>
        <v>0</v>
      </c>
      <c r="H244" s="3">
        <f>ROUND(SUMIF(Определители!I6:I16,"=8",'Базовые цены с учетом расхода'!D6:D16),2)</f>
        <v>0</v>
      </c>
      <c r="I244" s="3">
        <f>ROUND(SUMIF(Определители!I6:I16,"=8",'Базовые цены с учетом расхода'!E6:E16),2)</f>
        <v>0</v>
      </c>
      <c r="J244" s="7">
        <f>ROUND(SUMIF(Определители!I6:I16,"=8",'Базовые цены с учетом расхода'!I6:I16),8)</f>
        <v>0</v>
      </c>
      <c r="K244" s="7">
        <f>ROUND(SUMIF(Определители!I6:I16,"=8",'Базовые цены с учетом расхода'!K6:K16),8)</f>
        <v>0</v>
      </c>
      <c r="L244" s="3">
        <f>ROUND(SUMIF(Определители!I6:I16,"=8",'Базовые цены с учетом расхода'!F6:F16),2)</f>
        <v>0</v>
      </c>
      <c r="N244" s="8" t="s">
        <v>289</v>
      </c>
    </row>
    <row r="245" spans="1:14" ht="10.5">
      <c r="A245" s="4">
        <v>69</v>
      </c>
      <c r="B245" s="1" t="s">
        <v>66</v>
      </c>
      <c r="C245" s="8" t="s">
        <v>221</v>
      </c>
      <c r="D245" s="11">
        <v>0</v>
      </c>
      <c r="F245" s="3">
        <f>ROUND(SUMIF(Определители!I6:I16,"=8",'Базовые цены с учетом расхода'!H6:H16),2)</f>
        <v>0</v>
      </c>
      <c r="G245" s="3"/>
      <c r="H245" s="3"/>
      <c r="I245" s="3"/>
      <c r="J245" s="7"/>
      <c r="K245" s="7"/>
      <c r="L245" s="3"/>
      <c r="N245" s="8" t="s">
        <v>290</v>
      </c>
    </row>
    <row r="246" spans="1:14" ht="10.5">
      <c r="A246" s="4">
        <v>70</v>
      </c>
      <c r="B246" s="1" t="s">
        <v>112</v>
      </c>
      <c r="C246" s="8" t="s">
        <v>222</v>
      </c>
      <c r="D246" s="11">
        <v>0</v>
      </c>
      <c r="F246" s="3" t="e">
        <f>ROUND((F187+F197+F204+F209+F217+F222+F227+F234+F238+F243+F244),2)</f>
        <v>#NAME?</v>
      </c>
      <c r="G246" s="3">
        <f>ROUND((G187+G197+G204+G209+G217+G222+G227+G234+G238+G243+G244),2)</f>
        <v>0</v>
      </c>
      <c r="H246" s="3">
        <f>ROUND((H187+H197+H204+H209+H217+H222+H227+H234+H238+H243+H244),2)</f>
        <v>0</v>
      </c>
      <c r="I246" s="3">
        <f>ROUND((I187+I197+I204+I209+I217+I222+I227+I234+I238+I243+I244),2)</f>
        <v>0</v>
      </c>
      <c r="J246" s="7">
        <f>ROUND((J187+J197+J204+J209+J217+J222+J227+J234+J238+J243+J244),8)</f>
        <v>0</v>
      </c>
      <c r="K246" s="7">
        <f>ROUND((K187+K197+K204+K209+K217+K222+K227+K234+K238+K243+K244),8)</f>
        <v>0</v>
      </c>
      <c r="L246" s="3">
        <f>ROUND((L187+L197+L204+L209+L217+L222+L227+L234+L238+L243+L244),2)</f>
        <v>0</v>
      </c>
      <c r="N246" s="8" t="s">
        <v>291</v>
      </c>
    </row>
    <row r="247" spans="1:14" ht="10.5">
      <c r="A247" s="4">
        <v>71</v>
      </c>
      <c r="B247" s="1" t="s">
        <v>94</v>
      </c>
      <c r="C247" s="8" t="s">
        <v>222</v>
      </c>
      <c r="D247" s="11">
        <v>0</v>
      </c>
      <c r="F247" s="3">
        <f>ROUND((F193+F201+F206+F213+F219+F224+F231+F240+F245),2)</f>
        <v>0</v>
      </c>
      <c r="G247" s="3"/>
      <c r="H247" s="3"/>
      <c r="I247" s="3"/>
      <c r="J247" s="7"/>
      <c r="K247" s="7"/>
      <c r="L247" s="3"/>
      <c r="N247" s="8" t="s">
        <v>292</v>
      </c>
    </row>
    <row r="248" spans="1:14" ht="10.5">
      <c r="A248" s="4">
        <v>72</v>
      </c>
      <c r="B248" s="1" t="s">
        <v>95</v>
      </c>
      <c r="C248" s="8" t="s">
        <v>222</v>
      </c>
      <c r="D248" s="11">
        <v>0</v>
      </c>
      <c r="F248" s="3">
        <f>ROUND((F194+F202+F207+F214+F220+F225+F232+F236+F241),2)</f>
        <v>90.31</v>
      </c>
      <c r="G248" s="3"/>
      <c r="H248" s="3"/>
      <c r="I248" s="3"/>
      <c r="J248" s="7"/>
      <c r="K248" s="7"/>
      <c r="L248" s="3"/>
      <c r="N248" s="8" t="s">
        <v>293</v>
      </c>
    </row>
    <row r="249" spans="1:14" ht="10.5">
      <c r="A249" s="4">
        <v>73</v>
      </c>
      <c r="B249" s="1" t="s">
        <v>96</v>
      </c>
      <c r="C249" s="8" t="s">
        <v>222</v>
      </c>
      <c r="D249" s="11">
        <v>0</v>
      </c>
      <c r="F249" s="3">
        <f>ROUND((F195+F203+F208+F215+F221+F226+F233+F237+F242),2)</f>
        <v>69.06</v>
      </c>
      <c r="G249" s="3"/>
      <c r="H249" s="3"/>
      <c r="I249" s="3"/>
      <c r="J249" s="7"/>
      <c r="K249" s="7"/>
      <c r="L249" s="3"/>
      <c r="N249" s="8" t="s">
        <v>294</v>
      </c>
    </row>
    <row r="250" spans="1:14" ht="10.5">
      <c r="A250" s="4">
        <v>74</v>
      </c>
      <c r="B250" s="1" t="s">
        <v>97</v>
      </c>
      <c r="C250" s="8" t="s">
        <v>223</v>
      </c>
      <c r="D250" s="11">
        <v>0</v>
      </c>
      <c r="F250" s="3">
        <f>ROUND(SUM('Базовые цены с учетом расхода'!X6:X16),2)</f>
        <v>0</v>
      </c>
      <c r="G250" s="3"/>
      <c r="H250" s="3"/>
      <c r="I250" s="3"/>
      <c r="J250" s="7"/>
      <c r="K250" s="7"/>
      <c r="L250" s="3">
        <f>ROUND(SUM('Базовые цены с учетом расхода'!X6:X16),2)</f>
        <v>0</v>
      </c>
      <c r="N250" s="8" t="s">
        <v>295</v>
      </c>
    </row>
    <row r="251" spans="1:14" ht="10.5">
      <c r="A251" s="4">
        <v>75</v>
      </c>
      <c r="B251" s="1" t="s">
        <v>98</v>
      </c>
      <c r="C251" s="8" t="s">
        <v>223</v>
      </c>
      <c r="D251" s="11">
        <v>0</v>
      </c>
      <c r="F251" s="3">
        <f>ROUND(SUM(G251:N251),2)</f>
        <v>0</v>
      </c>
      <c r="G251" s="3"/>
      <c r="H251" s="3"/>
      <c r="I251" s="3"/>
      <c r="J251" s="7"/>
      <c r="K251" s="7"/>
      <c r="L251" s="3">
        <f>ROUND(SUM('Базовые цены с учетом расхода'!AE6:AE16),2)</f>
        <v>0</v>
      </c>
      <c r="N251" s="8" t="s">
        <v>296</v>
      </c>
    </row>
    <row r="252" spans="1:14" ht="10.5">
      <c r="A252" s="4">
        <v>76</v>
      </c>
      <c r="B252" s="1" t="s">
        <v>99</v>
      </c>
      <c r="C252" s="8" t="s">
        <v>223</v>
      </c>
      <c r="D252" s="11">
        <v>0</v>
      </c>
      <c r="F252" s="3">
        <f>ROUND(SUM('Базовые цены с учетом расхода'!C6:C16),2)</f>
        <v>106.19</v>
      </c>
      <c r="G252" s="3"/>
      <c r="H252" s="3"/>
      <c r="I252" s="3"/>
      <c r="J252" s="7"/>
      <c r="K252" s="7"/>
      <c r="L252" s="3"/>
      <c r="N252" s="8" t="s">
        <v>297</v>
      </c>
    </row>
    <row r="253" spans="1:14" ht="10.5">
      <c r="A253" s="4">
        <v>77</v>
      </c>
      <c r="B253" s="1" t="s">
        <v>100</v>
      </c>
      <c r="C253" s="8" t="s">
        <v>223</v>
      </c>
      <c r="D253" s="11">
        <v>0</v>
      </c>
      <c r="F253" s="3">
        <f>ROUND(SUM('Базовые цены с учетом расхода'!E6:E16),2)</f>
        <v>0.06</v>
      </c>
      <c r="G253" s="3"/>
      <c r="H253" s="3"/>
      <c r="I253" s="3"/>
      <c r="J253" s="7"/>
      <c r="K253" s="7"/>
      <c r="L253" s="3"/>
      <c r="N253" s="8" t="s">
        <v>298</v>
      </c>
    </row>
    <row r="254" spans="1:14" ht="10.5">
      <c r="A254" s="4">
        <v>78</v>
      </c>
      <c r="B254" s="1" t="s">
        <v>101</v>
      </c>
      <c r="C254" s="8" t="s">
        <v>224</v>
      </c>
      <c r="D254" s="11">
        <v>0</v>
      </c>
      <c r="F254" s="3">
        <f>ROUND((F252+F253),2)</f>
        <v>106.25</v>
      </c>
      <c r="G254" s="3"/>
      <c r="H254" s="3"/>
      <c r="I254" s="3"/>
      <c r="J254" s="7"/>
      <c r="K254" s="7"/>
      <c r="L254" s="3"/>
      <c r="N254" s="8" t="s">
        <v>299</v>
      </c>
    </row>
    <row r="255" spans="1:14" ht="10.5">
      <c r="A255" s="4">
        <v>79</v>
      </c>
      <c r="B255" s="1" t="s">
        <v>102</v>
      </c>
      <c r="C255" s="8" t="s">
        <v>223</v>
      </c>
      <c r="D255" s="11">
        <v>0</v>
      </c>
      <c r="F255" s="3"/>
      <c r="G255" s="3"/>
      <c r="H255" s="3"/>
      <c r="I255" s="3"/>
      <c r="J255" s="7" t="e">
        <f>ROUND(SUM('Базовые цены с учетом расхода'!I6:I16),8)</f>
        <v>#NAME?</v>
      </c>
      <c r="K255" s="7"/>
      <c r="L255" s="3"/>
      <c r="N255" s="8" t="s">
        <v>300</v>
      </c>
    </row>
    <row r="256" spans="1:14" ht="10.5">
      <c r="A256" s="4">
        <v>80</v>
      </c>
      <c r="B256" s="1" t="s">
        <v>103</v>
      </c>
      <c r="C256" s="8" t="s">
        <v>223</v>
      </c>
      <c r="D256" s="11">
        <v>0</v>
      </c>
      <c r="F256" s="3"/>
      <c r="G256" s="3"/>
      <c r="H256" s="3"/>
      <c r="I256" s="3"/>
      <c r="J256" s="7" t="e">
        <f>ROUND(SUM('Базовые цены с учетом расхода'!K6:K16),8)</f>
        <v>#NAME?</v>
      </c>
      <c r="K256" s="7"/>
      <c r="L256" s="3"/>
      <c r="N256" s="8" t="s">
        <v>301</v>
      </c>
    </row>
    <row r="257" spans="1:14" ht="10.5">
      <c r="A257" s="4">
        <v>81</v>
      </c>
      <c r="B257" s="1" t="s">
        <v>104</v>
      </c>
      <c r="C257" s="8" t="s">
        <v>224</v>
      </c>
      <c r="D257" s="11">
        <v>0</v>
      </c>
      <c r="F257" s="3"/>
      <c r="G257" s="3"/>
      <c r="H257" s="3"/>
      <c r="I257" s="3"/>
      <c r="J257" s="7" t="e">
        <f>ROUND((J255+J256),8)</f>
        <v>#NAME?</v>
      </c>
      <c r="K257" s="7"/>
      <c r="L257" s="3"/>
      <c r="N257" s="8" t="s">
        <v>302</v>
      </c>
    </row>
  </sheetData>
  <sheetProtection/>
  <mergeCells count="6">
    <mergeCell ref="B7:N8"/>
    <mergeCell ref="B92:N93"/>
    <mergeCell ref="A2:N2"/>
    <mergeCell ref="B3:N3"/>
    <mergeCell ref="B4:N4"/>
    <mergeCell ref="A5:N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2:N257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4" customWidth="1"/>
    <col min="2" max="2" width="44.421875" style="1" customWidth="1"/>
    <col min="3" max="3" width="3.421875" style="8" customWidth="1"/>
    <col min="4" max="4" width="6.00390625" style="11" customWidth="1"/>
    <col min="5" max="5" width="6.00390625" style="1" customWidth="1"/>
    <col min="6" max="9" width="12.7109375" style="11" customWidth="1"/>
    <col min="10" max="11" width="18.7109375" style="11" customWidth="1"/>
    <col min="12" max="12" width="12.7109375" style="11" customWidth="1"/>
    <col min="13" max="13" width="9.140625" style="11" customWidth="1"/>
    <col min="14" max="14" width="3.421875" style="8" hidden="1" customWidth="1"/>
    <col min="15" max="16384" width="9.140625" style="11" customWidth="1"/>
  </cols>
  <sheetData>
    <row r="2" spans="1:14" ht="10.5">
      <c r="A2" s="78"/>
      <c r="B2" s="85"/>
      <c r="C2" s="85"/>
      <c r="D2" s="86"/>
      <c r="E2" s="85"/>
      <c r="F2" s="86"/>
      <c r="G2" s="86"/>
      <c r="H2" s="86"/>
      <c r="I2" s="86"/>
      <c r="J2" s="86"/>
      <c r="K2" s="86"/>
      <c r="L2" s="86"/>
      <c r="M2" s="86"/>
      <c r="N2" s="85"/>
    </row>
    <row r="3" spans="1:14" ht="10.5">
      <c r="A3" s="6"/>
      <c r="B3" s="80" t="s">
        <v>143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0.5">
      <c r="A4" s="6"/>
      <c r="B4" s="80" t="s">
        <v>144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10.5">
      <c r="A5" s="78"/>
      <c r="B5" s="85"/>
      <c r="C5" s="85"/>
      <c r="D5" s="86"/>
      <c r="E5" s="85"/>
      <c r="F5" s="86"/>
      <c r="G5" s="86"/>
      <c r="H5" s="86"/>
      <c r="I5" s="86"/>
      <c r="J5" s="86"/>
      <c r="K5" s="86"/>
      <c r="L5" s="86"/>
      <c r="M5" s="86"/>
      <c r="N5" s="85"/>
    </row>
    <row r="7" spans="2:14" ht="10.5">
      <c r="B7" s="77" t="s">
        <v>19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2:14" ht="10.5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3" s="5" customFormat="1" ht="10.5">
      <c r="A9" s="2"/>
      <c r="B9" s="5" t="s">
        <v>208</v>
      </c>
      <c r="C9" s="5" t="s">
        <v>209</v>
      </c>
      <c r="D9" s="12" t="s">
        <v>210</v>
      </c>
      <c r="E9" s="5" t="s">
        <v>211</v>
      </c>
      <c r="F9" s="5" t="s">
        <v>212</v>
      </c>
      <c r="G9" s="5" t="s">
        <v>213</v>
      </c>
      <c r="H9" s="5" t="s">
        <v>214</v>
      </c>
      <c r="I9" s="5" t="s">
        <v>215</v>
      </c>
      <c r="J9" s="5" t="s">
        <v>216</v>
      </c>
      <c r="K9" s="5" t="s">
        <v>217</v>
      </c>
      <c r="L9" s="5" t="s">
        <v>218</v>
      </c>
      <c r="M9" s="5" t="s">
        <v>219</v>
      </c>
    </row>
    <row r="10" spans="1:14" ht="10.5">
      <c r="A10" s="4">
        <v>1</v>
      </c>
      <c r="B10" s="1" t="s">
        <v>111</v>
      </c>
      <c r="C10" s="8" t="s">
        <v>220</v>
      </c>
      <c r="D10" s="11">
        <v>0</v>
      </c>
      <c r="E10" s="11"/>
      <c r="F10" s="3">
        <f>ROUND(SUM('Текущие цены с учетом расхода'!B9:B10),2)</f>
        <v>1232.98</v>
      </c>
      <c r="G10" s="3">
        <f>ROUND(SUM('Текущие цены с учетом расхода'!C9:C10),2)</f>
        <v>1231.85</v>
      </c>
      <c r="H10" s="3">
        <f>ROUND(SUM('Текущие цены с учетом расхода'!D9:D10),2)</f>
        <v>1.13</v>
      </c>
      <c r="I10" s="3">
        <f>ROUND(SUM('Текущие цены с учетом расхода'!E9:E10),2)</f>
        <v>0.73</v>
      </c>
      <c r="J10" s="7" t="e">
        <f>ROUND(SUM('Текущие цены с учетом расхода'!I9:I10),8)</f>
        <v>#NAME?</v>
      </c>
      <c r="K10" s="7" t="e">
        <f>ROUND(SUM('Текущие цены с учетом расхода'!K9:K10),8)</f>
        <v>#NAME?</v>
      </c>
      <c r="L10" s="3">
        <f>ROUND(SUM('Текущие цены с учетом расхода'!F9:F10),2)</f>
        <v>0</v>
      </c>
      <c r="N10" s="11"/>
    </row>
    <row r="11" spans="1:12" ht="10.5">
      <c r="A11" s="4">
        <v>2</v>
      </c>
      <c r="B11" s="1" t="s">
        <v>51</v>
      </c>
      <c r="C11" s="8" t="s">
        <v>221</v>
      </c>
      <c r="D11" s="11">
        <v>0</v>
      </c>
      <c r="F11" s="3">
        <f>ROUND(SUMIF(Определители!I9:I10,"= ",'Текущие цены с учетом расхода'!B9:B10),2)</f>
        <v>0</v>
      </c>
      <c r="G11" s="3">
        <f>ROUND(SUMIF(Определители!I9:I10,"= ",'Текущие цены с учетом расхода'!C9:C10),2)</f>
        <v>0</v>
      </c>
      <c r="H11" s="3">
        <f>ROUND(SUMIF(Определители!I9:I10,"= ",'Текущие цены с учетом расхода'!D9:D10),2)</f>
        <v>0</v>
      </c>
      <c r="I11" s="3">
        <f>ROUND(SUMIF(Определители!I9:I10,"= ",'Текущие цены с учетом расхода'!E9:E10),2)</f>
        <v>0</v>
      </c>
      <c r="J11" s="7">
        <f>ROUND(SUMIF(Определители!I9:I10,"= ",'Текущие цены с учетом расхода'!I9:I10),8)</f>
        <v>0</v>
      </c>
      <c r="K11" s="7">
        <f>ROUND(SUMIF(Определители!I9:I10,"= ",'Текущие цены с учетом расхода'!K9:K10),8)</f>
        <v>0</v>
      </c>
      <c r="L11" s="3">
        <f>ROUND(SUMIF(Определители!I9:I10,"= ",'Текущие цены с учетом расхода'!F9:F10),2)</f>
        <v>0</v>
      </c>
    </row>
    <row r="12" spans="1:12" ht="10.5">
      <c r="A12" s="4">
        <v>3</v>
      </c>
      <c r="B12" s="1" t="s">
        <v>52</v>
      </c>
      <c r="C12" s="8" t="s">
        <v>221</v>
      </c>
      <c r="D12" s="11">
        <v>0</v>
      </c>
      <c r="F12" s="3" t="e">
        <f>ROUND(СУММПРОИЗВЕСЛИ(0.01,Определители!I9:I10," ",'Текущие цены с учетом расхода'!B9:B10,Начисления!X9:X10,0),2)</f>
        <v>#NAME?</v>
      </c>
      <c r="G12" s="3"/>
      <c r="H12" s="3"/>
      <c r="I12" s="3"/>
      <c r="J12" s="7"/>
      <c r="K12" s="7"/>
      <c r="L12" s="3"/>
    </row>
    <row r="13" spans="1:12" ht="10.5">
      <c r="A13" s="4">
        <v>4</v>
      </c>
      <c r="B13" s="1" t="s">
        <v>53</v>
      </c>
      <c r="C13" s="8" t="s">
        <v>221</v>
      </c>
      <c r="D13" s="11">
        <v>0</v>
      </c>
      <c r="F13" s="3" t="e">
        <f>ROUND(СУММПРОИЗВЕСЛИ(0.01,Определители!I9:I10," ",'Текущие цены с учетом расхода'!B9:B10,Начисления!Y9:Y10,0),2)</f>
        <v>#NAME?</v>
      </c>
      <c r="G13" s="3"/>
      <c r="H13" s="3"/>
      <c r="I13" s="3"/>
      <c r="J13" s="7"/>
      <c r="K13" s="7"/>
      <c r="L13" s="3"/>
    </row>
    <row r="14" spans="1:12" ht="10.5">
      <c r="A14" s="4">
        <v>5</v>
      </c>
      <c r="B14" s="1" t="s">
        <v>54</v>
      </c>
      <c r="C14" s="8" t="s">
        <v>221</v>
      </c>
      <c r="D14" s="11">
        <v>0</v>
      </c>
      <c r="F14" s="3" t="e">
        <f>ROUND(ТРАНСПРАСХОД(Определители!B9:B10,Определители!H9:H10,Определители!I9:I10,'Текущие цены с учетом расхода'!B9:B10,Начисления!Z9:Z10,Начисления!AA9:AA10),2)</f>
        <v>#NAME?</v>
      </c>
      <c r="G14" s="3"/>
      <c r="H14" s="3"/>
      <c r="I14" s="3"/>
      <c r="J14" s="7"/>
      <c r="K14" s="7"/>
      <c r="L14" s="3"/>
    </row>
    <row r="15" spans="1:12" ht="10.5">
      <c r="A15" s="4">
        <v>6</v>
      </c>
      <c r="B15" s="1" t="s">
        <v>55</v>
      </c>
      <c r="C15" s="8" t="s">
        <v>221</v>
      </c>
      <c r="D15" s="11">
        <v>0</v>
      </c>
      <c r="F15" s="3" t="e">
        <f>ROUND(СУММПРОИЗВЕСЛИ(0.01,Определители!I9:I10," ",'Текущие цены с учетом расхода'!B9:B10,Начисления!AC9:AC10,0),2)</f>
        <v>#NAME?</v>
      </c>
      <c r="G15" s="3"/>
      <c r="H15" s="3"/>
      <c r="I15" s="3"/>
      <c r="J15" s="7"/>
      <c r="K15" s="7"/>
      <c r="L15" s="3"/>
    </row>
    <row r="16" spans="1:12" ht="10.5">
      <c r="A16" s="4">
        <v>7</v>
      </c>
      <c r="B16" s="1" t="s">
        <v>56</v>
      </c>
      <c r="C16" s="8" t="s">
        <v>221</v>
      </c>
      <c r="D16" s="11">
        <v>0</v>
      </c>
      <c r="F16" s="3" t="e">
        <f>ROUND(СУММПРОИЗВЕСЛИ(0.01,Определители!I9:I10," ",'Текущие цены с учетом расхода'!B9:B10,Начисления!AF9:AF10,0),2)</f>
        <v>#NAME?</v>
      </c>
      <c r="G16" s="3"/>
      <c r="H16" s="3"/>
      <c r="I16" s="3"/>
      <c r="J16" s="7"/>
      <c r="K16" s="7"/>
      <c r="L16" s="3"/>
    </row>
    <row r="17" spans="1:12" ht="10.5">
      <c r="A17" s="4">
        <v>8</v>
      </c>
      <c r="B17" s="1" t="s">
        <v>57</v>
      </c>
      <c r="C17" s="8" t="s">
        <v>221</v>
      </c>
      <c r="D17" s="11">
        <v>0</v>
      </c>
      <c r="F17" s="3" t="e">
        <f>ROUND(ЗАГОТСКЛАДРАСХОД(Определители!B9:B10,Определители!H9:H10,Определители!I9:I10,'Текущие цены с учетом расхода'!B9:B10,Начисления!X9:X10,Начисления!Y9:Y10,Начисления!Z9:Z10,Начисления!AA9:AA10,Начисления!AB9:AB10,Начисления!AC9:AC10,Начисления!AF9:AF10),2)</f>
        <v>#NAME?</v>
      </c>
      <c r="G17" s="3"/>
      <c r="H17" s="3"/>
      <c r="I17" s="3"/>
      <c r="J17" s="7"/>
      <c r="K17" s="7"/>
      <c r="L17" s="3"/>
    </row>
    <row r="18" spans="1:12" ht="10.5">
      <c r="A18" s="4">
        <v>9</v>
      </c>
      <c r="B18" s="1" t="s">
        <v>58</v>
      </c>
      <c r="C18" s="8" t="s">
        <v>221</v>
      </c>
      <c r="D18" s="11">
        <v>0</v>
      </c>
      <c r="F18" s="3" t="e">
        <f>ROUND(СУММПРОИЗВЕСЛИ(1,Определители!I9:I10," ",'Текущие цены с учетом расхода'!M9:M10,Начисления!I9:I10,0),2)</f>
        <v>#NAME?</v>
      </c>
      <c r="G18" s="3"/>
      <c r="H18" s="3"/>
      <c r="I18" s="3"/>
      <c r="J18" s="7"/>
      <c r="K18" s="7"/>
      <c r="L18" s="3"/>
    </row>
    <row r="19" spans="1:12" ht="10.5">
      <c r="A19" s="4">
        <v>10</v>
      </c>
      <c r="B19" s="1" t="s">
        <v>59</v>
      </c>
      <c r="C19" s="8" t="s">
        <v>222</v>
      </c>
      <c r="D19" s="11">
        <v>0</v>
      </c>
      <c r="F19" s="3" t="e">
        <f>ROUND((F18+F29+F49),2)</f>
        <v>#NAME?</v>
      </c>
      <c r="G19" s="3"/>
      <c r="H19" s="3"/>
      <c r="I19" s="3"/>
      <c r="J19" s="7"/>
      <c r="K19" s="7"/>
      <c r="L19" s="3"/>
    </row>
    <row r="20" spans="1:12" ht="10.5">
      <c r="A20" s="4">
        <v>11</v>
      </c>
      <c r="B20" s="1" t="s">
        <v>60</v>
      </c>
      <c r="C20" s="8" t="s">
        <v>222</v>
      </c>
      <c r="D20" s="11">
        <v>0</v>
      </c>
      <c r="F20" s="3" t="e">
        <f>ROUND((F11+F12+F13+F14+F15+F16+F17+F19),2)</f>
        <v>#NAME?</v>
      </c>
      <c r="G20" s="3"/>
      <c r="H20" s="3"/>
      <c r="I20" s="3"/>
      <c r="J20" s="7"/>
      <c r="K20" s="7"/>
      <c r="L20" s="3"/>
    </row>
    <row r="21" spans="1:12" ht="10.5">
      <c r="A21" s="4">
        <v>12</v>
      </c>
      <c r="B21" s="1" t="s">
        <v>61</v>
      </c>
      <c r="C21" s="8" t="s">
        <v>221</v>
      </c>
      <c r="D21" s="11">
        <v>0</v>
      </c>
      <c r="F21" s="3">
        <f>ROUND(SUMIF(Определители!I9:I10,"=1",'Текущие цены с учетом расхода'!B9:B10),2)</f>
        <v>1232.98</v>
      </c>
      <c r="G21" s="3">
        <f>ROUND(SUMIF(Определители!I9:I10,"=1",'Текущие цены с учетом расхода'!C9:C10),2)</f>
        <v>1231.85</v>
      </c>
      <c r="H21" s="3">
        <f>ROUND(SUMIF(Определители!I9:I10,"=1",'Текущие цены с учетом расхода'!D9:D10),2)</f>
        <v>1.13</v>
      </c>
      <c r="I21" s="3">
        <f>ROUND(SUMIF(Определители!I9:I10,"=1",'Текущие цены с учетом расхода'!E9:E10),2)</f>
        <v>0.73</v>
      </c>
      <c r="J21" s="7" t="e">
        <f>ROUND(SUMIF(Определители!I9:I10,"=1",'Текущие цены с учетом расхода'!I9:I10),8)</f>
        <v>#NAME?</v>
      </c>
      <c r="K21" s="7" t="e">
        <f>ROUND(SUMIF(Определители!I9:I10,"=1",'Текущие цены с учетом расхода'!K9:K10),8)</f>
        <v>#NAME?</v>
      </c>
      <c r="L21" s="3">
        <f>ROUND(SUMIF(Определители!I9:I10,"=1",'Текущие цены с учетом расхода'!F9:F10),2)</f>
        <v>0</v>
      </c>
    </row>
    <row r="22" spans="1:12" ht="10.5">
      <c r="A22" s="4">
        <v>13</v>
      </c>
      <c r="B22" s="1" t="s">
        <v>62</v>
      </c>
      <c r="C22" s="8" t="s">
        <v>221</v>
      </c>
      <c r="D22" s="11">
        <v>0</v>
      </c>
      <c r="F22" s="3"/>
      <c r="G22" s="3"/>
      <c r="H22" s="3"/>
      <c r="I22" s="3"/>
      <c r="J22" s="7"/>
      <c r="K22" s="7"/>
      <c r="L22" s="3"/>
    </row>
    <row r="23" spans="1:12" ht="10.5">
      <c r="A23" s="4">
        <v>14</v>
      </c>
      <c r="B23" s="1" t="s">
        <v>63</v>
      </c>
      <c r="C23" s="8" t="s">
        <v>221</v>
      </c>
      <c r="D23" s="11">
        <v>0</v>
      </c>
      <c r="F23" s="3"/>
      <c r="G23" s="3">
        <f>ROUND(SUMIF(Определители!I9:I10,"=1",'Текущие цены с учетом расхода'!U9:U10),2)</f>
        <v>0</v>
      </c>
      <c r="H23" s="3"/>
      <c r="I23" s="3"/>
      <c r="J23" s="7"/>
      <c r="K23" s="7"/>
      <c r="L23" s="3"/>
    </row>
    <row r="24" spans="1:12" ht="10.5">
      <c r="A24" s="4">
        <v>15</v>
      </c>
      <c r="B24" s="1" t="s">
        <v>64</v>
      </c>
      <c r="C24" s="8" t="s">
        <v>221</v>
      </c>
      <c r="D24" s="11">
        <v>0</v>
      </c>
      <c r="F24" s="3">
        <f>ROUND(SUMIF(Определители!I9:I10,"=1",'Текущие цены с учетом расхода'!V9:V10),2)</f>
        <v>0</v>
      </c>
      <c r="G24" s="3"/>
      <c r="H24" s="3"/>
      <c r="I24" s="3"/>
      <c r="J24" s="7"/>
      <c r="K24" s="7"/>
      <c r="L24" s="3"/>
    </row>
    <row r="25" spans="1:12" ht="10.5">
      <c r="A25" s="4">
        <v>16</v>
      </c>
      <c r="B25" s="1" t="s">
        <v>65</v>
      </c>
      <c r="C25" s="8" t="s">
        <v>221</v>
      </c>
      <c r="D25" s="11">
        <v>0</v>
      </c>
      <c r="F25" s="3" t="e">
        <f>ROUND(СУММЕСЛИ2(Определители!I9:I10,"1",Определители!G9:G10,"1",'Текущие цены с учетом расхода'!B9:B10),2)</f>
        <v>#NAME?</v>
      </c>
      <c r="G25" s="3"/>
      <c r="H25" s="3"/>
      <c r="I25" s="3"/>
      <c r="J25" s="7"/>
      <c r="K25" s="7"/>
      <c r="L25" s="3"/>
    </row>
    <row r="26" spans="1:12" ht="10.5">
      <c r="A26" s="4">
        <v>17</v>
      </c>
      <c r="B26" s="1" t="s">
        <v>66</v>
      </c>
      <c r="C26" s="8" t="s">
        <v>221</v>
      </c>
      <c r="D26" s="11">
        <v>0</v>
      </c>
      <c r="F26" s="3">
        <f>ROUND(SUMIF(Определители!I9:I10,"=1",'Текущие цены с учетом расхода'!H9:H10),2)</f>
        <v>0</v>
      </c>
      <c r="G26" s="3"/>
      <c r="H26" s="3"/>
      <c r="I26" s="3"/>
      <c r="J26" s="7"/>
      <c r="K26" s="7"/>
      <c r="L26" s="3"/>
    </row>
    <row r="27" spans="1:12" ht="10.5">
      <c r="A27" s="4">
        <v>18</v>
      </c>
      <c r="B27" s="1" t="s">
        <v>72</v>
      </c>
      <c r="C27" s="8" t="s">
        <v>221</v>
      </c>
      <c r="D27" s="11">
        <v>0</v>
      </c>
      <c r="F27" s="3">
        <f>ROUND(SUMIF(Определители!I9:I10,"=1",'Текущие цены с учетом расхода'!N9:N10),2)</f>
        <v>887.46</v>
      </c>
      <c r="G27" s="3"/>
      <c r="H27" s="3"/>
      <c r="I27" s="3"/>
      <c r="J27" s="7"/>
      <c r="K27" s="7"/>
      <c r="L27" s="3"/>
    </row>
    <row r="28" spans="1:12" ht="10.5">
      <c r="A28" s="4">
        <v>19</v>
      </c>
      <c r="B28" s="1" t="s">
        <v>73</v>
      </c>
      <c r="C28" s="8" t="s">
        <v>221</v>
      </c>
      <c r="D28" s="11">
        <v>0</v>
      </c>
      <c r="F28" s="3">
        <f>ROUND(SUMIF(Определители!I9:I10,"=1",'Текущие цены с учетом расхода'!O9:O10),2)</f>
        <v>640.94</v>
      </c>
      <c r="G28" s="3"/>
      <c r="H28" s="3"/>
      <c r="I28" s="3"/>
      <c r="J28" s="7"/>
      <c r="K28" s="7"/>
      <c r="L28" s="3"/>
    </row>
    <row r="29" spans="1:12" ht="10.5">
      <c r="A29" s="4">
        <v>20</v>
      </c>
      <c r="B29" s="1" t="s">
        <v>59</v>
      </c>
      <c r="C29" s="8" t="s">
        <v>221</v>
      </c>
      <c r="D29" s="11">
        <v>0</v>
      </c>
      <c r="F29" s="3" t="e">
        <f>ROUND(СУММПРОИЗВЕСЛИ(1,Определители!I9:I10," ",'Текущие цены с учетом расхода'!M9:M10,Начисления!I9:I10,0),2)</f>
        <v>#NAME?</v>
      </c>
      <c r="G29" s="3"/>
      <c r="H29" s="3"/>
      <c r="I29" s="3"/>
      <c r="J29" s="7"/>
      <c r="K29" s="7"/>
      <c r="L29" s="3"/>
    </row>
    <row r="30" spans="1:12" ht="10.5">
      <c r="A30" s="4">
        <v>21</v>
      </c>
      <c r="B30" s="1" t="s">
        <v>69</v>
      </c>
      <c r="C30" s="8" t="s">
        <v>222</v>
      </c>
      <c r="D30" s="11">
        <v>0</v>
      </c>
      <c r="F30" s="3">
        <f>ROUND((F21+F27+F28),2)</f>
        <v>2761.38</v>
      </c>
      <c r="G30" s="3"/>
      <c r="H30" s="3"/>
      <c r="I30" s="3"/>
      <c r="J30" s="7"/>
      <c r="K30" s="7"/>
      <c r="L30" s="3"/>
    </row>
    <row r="31" spans="1:12" ht="10.5">
      <c r="A31" s="4">
        <v>22</v>
      </c>
      <c r="B31" s="1" t="s">
        <v>70</v>
      </c>
      <c r="C31" s="8" t="s">
        <v>221</v>
      </c>
      <c r="D31" s="11">
        <v>0</v>
      </c>
      <c r="F31" s="3">
        <f>ROUND(SUMIF(Определители!I9:I10,"=2",'Текущие цены с учетом расхода'!B9:B10),2)</f>
        <v>0</v>
      </c>
      <c r="G31" s="3">
        <f>ROUND(SUMIF(Определители!I9:I10,"=2",'Текущие цены с учетом расхода'!C9:C10),2)</f>
        <v>0</v>
      </c>
      <c r="H31" s="3">
        <f>ROUND(SUMIF(Определители!I9:I10,"=2",'Текущие цены с учетом расхода'!D9:D10),2)</f>
        <v>0</v>
      </c>
      <c r="I31" s="3">
        <f>ROUND(SUMIF(Определители!I9:I10,"=2",'Текущие цены с учетом расхода'!E9:E10),2)</f>
        <v>0</v>
      </c>
      <c r="J31" s="7">
        <f>ROUND(SUMIF(Определители!I9:I10,"=2",'Текущие цены с учетом расхода'!I9:I10),8)</f>
        <v>0</v>
      </c>
      <c r="K31" s="7">
        <f>ROUND(SUMIF(Определители!I9:I10,"=2",'Текущие цены с учетом расхода'!K9:K10),8)</f>
        <v>0</v>
      </c>
      <c r="L31" s="3">
        <f>ROUND(SUMIF(Определители!I9:I10,"=2",'Текущие цены с учетом расхода'!F9:F10),2)</f>
        <v>0</v>
      </c>
    </row>
    <row r="32" spans="1:12" ht="10.5">
      <c r="A32" s="4">
        <v>23</v>
      </c>
      <c r="B32" s="1" t="s">
        <v>62</v>
      </c>
      <c r="C32" s="8" t="s">
        <v>221</v>
      </c>
      <c r="D32" s="11">
        <v>0</v>
      </c>
      <c r="F32" s="3"/>
      <c r="G32" s="3"/>
      <c r="H32" s="3"/>
      <c r="I32" s="3"/>
      <c r="J32" s="7"/>
      <c r="K32" s="7"/>
      <c r="L32" s="3"/>
    </row>
    <row r="33" spans="1:12" ht="10.5">
      <c r="A33" s="4">
        <v>24</v>
      </c>
      <c r="B33" s="1" t="s">
        <v>71</v>
      </c>
      <c r="C33" s="8" t="s">
        <v>221</v>
      </c>
      <c r="D33" s="11">
        <v>0</v>
      </c>
      <c r="F33" s="3" t="e">
        <f>ROUND(СУММЕСЛИ2(Определители!I9:I10,"2",Определители!G9:G10,"1",'Текущие цены с учетом расхода'!B9:B10),2)</f>
        <v>#NAME?</v>
      </c>
      <c r="G33" s="3"/>
      <c r="H33" s="3"/>
      <c r="I33" s="3"/>
      <c r="J33" s="7"/>
      <c r="K33" s="7"/>
      <c r="L33" s="3"/>
    </row>
    <row r="34" spans="1:12" ht="10.5">
      <c r="A34" s="4">
        <v>25</v>
      </c>
      <c r="B34" s="1" t="s">
        <v>66</v>
      </c>
      <c r="C34" s="8" t="s">
        <v>221</v>
      </c>
      <c r="D34" s="11">
        <v>0</v>
      </c>
      <c r="F34" s="3">
        <f>ROUND(SUMIF(Определители!I9:I10,"=2",'Текущие цены с учетом расхода'!H9:H10),2)</f>
        <v>0</v>
      </c>
      <c r="G34" s="3"/>
      <c r="H34" s="3"/>
      <c r="I34" s="3"/>
      <c r="J34" s="7"/>
      <c r="K34" s="7"/>
      <c r="L34" s="3"/>
    </row>
    <row r="35" spans="1:12" ht="10.5">
      <c r="A35" s="4">
        <v>26</v>
      </c>
      <c r="B35" s="1" t="s">
        <v>72</v>
      </c>
      <c r="C35" s="8" t="s">
        <v>221</v>
      </c>
      <c r="D35" s="11">
        <v>0</v>
      </c>
      <c r="F35" s="3">
        <f>ROUND(SUMIF(Определители!I9:I10,"=2",'Текущие цены с учетом расхода'!N9:N10),2)</f>
        <v>0</v>
      </c>
      <c r="G35" s="3"/>
      <c r="H35" s="3"/>
      <c r="I35" s="3"/>
      <c r="J35" s="7"/>
      <c r="K35" s="7"/>
      <c r="L35" s="3"/>
    </row>
    <row r="36" spans="1:12" ht="10.5">
      <c r="A36" s="4">
        <v>27</v>
      </c>
      <c r="B36" s="1" t="s">
        <v>73</v>
      </c>
      <c r="C36" s="8" t="s">
        <v>221</v>
      </c>
      <c r="D36" s="11">
        <v>0</v>
      </c>
      <c r="F36" s="3">
        <f>ROUND(SUMIF(Определители!I9:I10,"=2",'Текущие цены с учетом расхода'!O9:O10),2)</f>
        <v>0</v>
      </c>
      <c r="G36" s="3"/>
      <c r="H36" s="3"/>
      <c r="I36" s="3"/>
      <c r="J36" s="7"/>
      <c r="K36" s="7"/>
      <c r="L36" s="3"/>
    </row>
    <row r="37" spans="1:12" ht="10.5">
      <c r="A37" s="4">
        <v>28</v>
      </c>
      <c r="B37" s="1" t="s">
        <v>74</v>
      </c>
      <c r="C37" s="8" t="s">
        <v>222</v>
      </c>
      <c r="D37" s="11">
        <v>0</v>
      </c>
      <c r="F37" s="3">
        <f>ROUND((F31+F35+F36),2)</f>
        <v>0</v>
      </c>
      <c r="G37" s="3"/>
      <c r="H37" s="3"/>
      <c r="I37" s="3"/>
      <c r="J37" s="7"/>
      <c r="K37" s="7"/>
      <c r="L37" s="3"/>
    </row>
    <row r="38" spans="1:12" ht="10.5">
      <c r="A38" s="4">
        <v>29</v>
      </c>
      <c r="B38" s="1" t="s">
        <v>75</v>
      </c>
      <c r="C38" s="8" t="s">
        <v>221</v>
      </c>
      <c r="D38" s="11">
        <v>0</v>
      </c>
      <c r="F38" s="3">
        <f>ROUND(SUMIF(Определители!I9:I10,"=3",'Текущие цены с учетом расхода'!B9:B10),2)</f>
        <v>0</v>
      </c>
      <c r="G38" s="3">
        <f>ROUND(SUMIF(Определители!I9:I10,"=3",'Текущие цены с учетом расхода'!C9:C10),2)</f>
        <v>0</v>
      </c>
      <c r="H38" s="3">
        <f>ROUND(SUMIF(Определители!I9:I10,"=3",'Текущие цены с учетом расхода'!D9:D10),2)</f>
        <v>0</v>
      </c>
      <c r="I38" s="3">
        <f>ROUND(SUMIF(Определители!I9:I10,"=3",'Текущие цены с учетом расхода'!E9:E10),2)</f>
        <v>0</v>
      </c>
      <c r="J38" s="7">
        <f>ROUND(SUMIF(Определители!I9:I10,"=3",'Текущие цены с учетом расхода'!I9:I10),8)</f>
        <v>0</v>
      </c>
      <c r="K38" s="7">
        <f>ROUND(SUMIF(Определители!I9:I10,"=3",'Текущие цены с учетом расхода'!K9:K10),8)</f>
        <v>0</v>
      </c>
      <c r="L38" s="3">
        <f>ROUND(SUMIF(Определители!I9:I10,"=3",'Текущие цены с учетом расхода'!F9:F10),2)</f>
        <v>0</v>
      </c>
    </row>
    <row r="39" spans="1:12" ht="10.5">
      <c r="A39" s="4">
        <v>30</v>
      </c>
      <c r="B39" s="1" t="s">
        <v>66</v>
      </c>
      <c r="C39" s="8" t="s">
        <v>221</v>
      </c>
      <c r="D39" s="11">
        <v>0</v>
      </c>
      <c r="F39" s="3">
        <f>ROUND(SUMIF(Определители!I9:I10,"=3",'Текущие цены с учетом расхода'!H9:H10),2)</f>
        <v>0</v>
      </c>
      <c r="G39" s="3"/>
      <c r="H39" s="3"/>
      <c r="I39" s="3"/>
      <c r="J39" s="7"/>
      <c r="K39" s="7"/>
      <c r="L39" s="3"/>
    </row>
    <row r="40" spans="1:12" ht="10.5">
      <c r="A40" s="4">
        <v>31</v>
      </c>
      <c r="B40" s="1" t="s">
        <v>72</v>
      </c>
      <c r="C40" s="8" t="s">
        <v>221</v>
      </c>
      <c r="D40" s="11">
        <v>0</v>
      </c>
      <c r="F40" s="3">
        <f>ROUND(SUMIF(Определители!I9:I10,"=3",'Текущие цены с учетом расхода'!N9:N10),2)</f>
        <v>0</v>
      </c>
      <c r="G40" s="3"/>
      <c r="H40" s="3"/>
      <c r="I40" s="3"/>
      <c r="J40" s="7"/>
      <c r="K40" s="7"/>
      <c r="L40" s="3"/>
    </row>
    <row r="41" spans="1:12" ht="10.5">
      <c r="A41" s="4">
        <v>32</v>
      </c>
      <c r="B41" s="1" t="s">
        <v>73</v>
      </c>
      <c r="C41" s="8" t="s">
        <v>221</v>
      </c>
      <c r="D41" s="11">
        <v>0</v>
      </c>
      <c r="F41" s="3">
        <f>ROUND(SUMIF(Определители!I9:I10,"=3",'Текущие цены с учетом расхода'!O9:O10),2)</f>
        <v>0</v>
      </c>
      <c r="G41" s="3"/>
      <c r="H41" s="3"/>
      <c r="I41" s="3"/>
      <c r="J41" s="7"/>
      <c r="K41" s="7"/>
      <c r="L41" s="3"/>
    </row>
    <row r="42" spans="1:12" ht="10.5">
      <c r="A42" s="4">
        <v>33</v>
      </c>
      <c r="B42" s="1" t="s">
        <v>76</v>
      </c>
      <c r="C42" s="8" t="s">
        <v>222</v>
      </c>
      <c r="D42" s="11">
        <v>0</v>
      </c>
      <c r="F42" s="3">
        <f>ROUND((F38+F40+F41),2)</f>
        <v>0</v>
      </c>
      <c r="G42" s="3"/>
      <c r="H42" s="3"/>
      <c r="I42" s="3"/>
      <c r="J42" s="7"/>
      <c r="K42" s="7"/>
      <c r="L42" s="3"/>
    </row>
    <row r="43" spans="1:12" ht="10.5">
      <c r="A43" s="4">
        <v>34</v>
      </c>
      <c r="B43" s="1" t="s">
        <v>77</v>
      </c>
      <c r="C43" s="8" t="s">
        <v>221</v>
      </c>
      <c r="D43" s="11">
        <v>0</v>
      </c>
      <c r="F43" s="3">
        <f>ROUND(SUMIF(Определители!I9:I10,"=4",'Текущие цены с учетом расхода'!B9:B10),2)</f>
        <v>0</v>
      </c>
      <c r="G43" s="3">
        <f>ROUND(SUMIF(Определители!I9:I10,"=4",'Текущие цены с учетом расхода'!C9:C10),2)</f>
        <v>0</v>
      </c>
      <c r="H43" s="3">
        <f>ROUND(SUMIF(Определители!I9:I10,"=4",'Текущие цены с учетом расхода'!D9:D10),2)</f>
        <v>0</v>
      </c>
      <c r="I43" s="3">
        <f>ROUND(SUMIF(Определители!I9:I10,"=4",'Текущие цены с учетом расхода'!E9:E10),2)</f>
        <v>0</v>
      </c>
      <c r="J43" s="7">
        <f>ROUND(SUMIF(Определители!I9:I10,"=4",'Текущие цены с учетом расхода'!I9:I10),8)</f>
        <v>0</v>
      </c>
      <c r="K43" s="7">
        <f>ROUND(SUMIF(Определители!I9:I10,"=4",'Текущие цены с учетом расхода'!K9:K10),8)</f>
        <v>0</v>
      </c>
      <c r="L43" s="3">
        <f>ROUND(SUMIF(Определители!I9:I10,"=4",'Текущие цены с учетом расхода'!F9:F10),2)</f>
        <v>0</v>
      </c>
    </row>
    <row r="44" spans="1:12" ht="10.5">
      <c r="A44" s="4">
        <v>35</v>
      </c>
      <c r="B44" s="1" t="s">
        <v>62</v>
      </c>
      <c r="C44" s="8" t="s">
        <v>221</v>
      </c>
      <c r="D44" s="11">
        <v>0</v>
      </c>
      <c r="F44" s="3"/>
      <c r="G44" s="3"/>
      <c r="H44" s="3"/>
      <c r="I44" s="3"/>
      <c r="J44" s="7"/>
      <c r="K44" s="7"/>
      <c r="L44" s="3"/>
    </row>
    <row r="45" spans="1:12" ht="10.5">
      <c r="A45" s="4">
        <v>36</v>
      </c>
      <c r="B45" s="1" t="s">
        <v>78</v>
      </c>
      <c r="C45" s="8" t="s">
        <v>221</v>
      </c>
      <c r="D45" s="11">
        <v>0</v>
      </c>
      <c r="F45" s="3"/>
      <c r="G45" s="3"/>
      <c r="H45" s="3"/>
      <c r="I45" s="3"/>
      <c r="J45" s="7"/>
      <c r="K45" s="7"/>
      <c r="L45" s="3"/>
    </row>
    <row r="46" spans="1:12" ht="10.5">
      <c r="A46" s="4">
        <v>37</v>
      </c>
      <c r="B46" s="1" t="s">
        <v>66</v>
      </c>
      <c r="C46" s="8" t="s">
        <v>221</v>
      </c>
      <c r="D46" s="11">
        <v>0</v>
      </c>
      <c r="F46" s="3">
        <f>ROUND(SUMIF(Определители!I9:I10,"=4",'Текущие цены с учетом расхода'!H9:H10),2)</f>
        <v>0</v>
      </c>
      <c r="G46" s="3"/>
      <c r="H46" s="3"/>
      <c r="I46" s="3"/>
      <c r="J46" s="7"/>
      <c r="K46" s="7"/>
      <c r="L46" s="3"/>
    </row>
    <row r="47" spans="1:12" ht="10.5">
      <c r="A47" s="4">
        <v>38</v>
      </c>
      <c r="B47" s="1" t="s">
        <v>72</v>
      </c>
      <c r="C47" s="8" t="s">
        <v>221</v>
      </c>
      <c r="D47" s="11">
        <v>0</v>
      </c>
      <c r="F47" s="3">
        <f>ROUND(SUMIF(Определители!I9:I10,"=4",'Текущие цены с учетом расхода'!N9:N10),2)</f>
        <v>0</v>
      </c>
      <c r="G47" s="3"/>
      <c r="H47" s="3"/>
      <c r="I47" s="3"/>
      <c r="J47" s="7"/>
      <c r="K47" s="7"/>
      <c r="L47" s="3"/>
    </row>
    <row r="48" spans="1:12" ht="10.5">
      <c r="A48" s="4">
        <v>39</v>
      </c>
      <c r="B48" s="1" t="s">
        <v>73</v>
      </c>
      <c r="C48" s="8" t="s">
        <v>221</v>
      </c>
      <c r="D48" s="11">
        <v>0</v>
      </c>
      <c r="F48" s="3">
        <f>ROUND(SUMIF(Определители!I9:I10,"=4",'Текущие цены с учетом расхода'!O9:O10),2)</f>
        <v>0</v>
      </c>
      <c r="G48" s="3"/>
      <c r="H48" s="3"/>
      <c r="I48" s="3"/>
      <c r="J48" s="7"/>
      <c r="K48" s="7"/>
      <c r="L48" s="3"/>
    </row>
    <row r="49" spans="1:12" ht="10.5">
      <c r="A49" s="4">
        <v>40</v>
      </c>
      <c r="B49" s="1" t="s">
        <v>59</v>
      </c>
      <c r="C49" s="8" t="s">
        <v>221</v>
      </c>
      <c r="D49" s="11">
        <v>0</v>
      </c>
      <c r="F49" s="3" t="e">
        <f>ROUND(СУММПРОИЗВЕСЛИ(1,Определители!I9:I10," ",'Текущие цены с учетом расхода'!M9:M10,Начисления!I9:I10,0),2)</f>
        <v>#NAME?</v>
      </c>
      <c r="G49" s="3"/>
      <c r="H49" s="3"/>
      <c r="I49" s="3"/>
      <c r="J49" s="7"/>
      <c r="K49" s="7"/>
      <c r="L49" s="3"/>
    </row>
    <row r="50" spans="1:12" ht="10.5">
      <c r="A50" s="4">
        <v>41</v>
      </c>
      <c r="B50" s="1" t="s">
        <v>79</v>
      </c>
      <c r="C50" s="8" t="s">
        <v>222</v>
      </c>
      <c r="D50" s="11">
        <v>0</v>
      </c>
      <c r="F50" s="3">
        <f>ROUND((F43+F47+F48),2)</f>
        <v>0</v>
      </c>
      <c r="G50" s="3"/>
      <c r="H50" s="3"/>
      <c r="I50" s="3"/>
      <c r="J50" s="7"/>
      <c r="K50" s="7"/>
      <c r="L50" s="3"/>
    </row>
    <row r="51" spans="1:12" ht="10.5">
      <c r="A51" s="4">
        <v>42</v>
      </c>
      <c r="B51" s="1" t="s">
        <v>80</v>
      </c>
      <c r="C51" s="8" t="s">
        <v>221</v>
      </c>
      <c r="D51" s="11">
        <v>0</v>
      </c>
      <c r="F51" s="3">
        <f>ROUND(SUMIF(Определители!I9:I10,"=5",'Текущие цены с учетом расхода'!B9:B10),2)</f>
        <v>0</v>
      </c>
      <c r="G51" s="3">
        <f>ROUND(SUMIF(Определители!I9:I10,"=5",'Текущие цены с учетом расхода'!C9:C10),2)</f>
        <v>0</v>
      </c>
      <c r="H51" s="3">
        <f>ROUND(SUMIF(Определители!I9:I10,"=5",'Текущие цены с учетом расхода'!D9:D10),2)</f>
        <v>0</v>
      </c>
      <c r="I51" s="3">
        <f>ROUND(SUMIF(Определители!I9:I10,"=5",'Текущие цены с учетом расхода'!E9:E10),2)</f>
        <v>0</v>
      </c>
      <c r="J51" s="7">
        <f>ROUND(SUMIF(Определители!I9:I10,"=5",'Текущие цены с учетом расхода'!I9:I10),8)</f>
        <v>0</v>
      </c>
      <c r="K51" s="7">
        <f>ROUND(SUMIF(Определители!I9:I10,"=5",'Текущие цены с учетом расхода'!K9:K10),8)</f>
        <v>0</v>
      </c>
      <c r="L51" s="3">
        <f>ROUND(SUMIF(Определители!I9:I10,"=5",'Текущие цены с учетом расхода'!F9:F10),2)</f>
        <v>0</v>
      </c>
    </row>
    <row r="52" spans="1:12" ht="10.5">
      <c r="A52" s="4">
        <v>43</v>
      </c>
      <c r="B52" s="1" t="s">
        <v>66</v>
      </c>
      <c r="C52" s="8" t="s">
        <v>221</v>
      </c>
      <c r="D52" s="11">
        <v>0</v>
      </c>
      <c r="F52" s="3">
        <f>ROUND(SUMIF(Определители!I9:I10,"=5",'Текущие цены с учетом расхода'!H9:H10),2)</f>
        <v>0</v>
      </c>
      <c r="G52" s="3"/>
      <c r="H52" s="3"/>
      <c r="I52" s="3"/>
      <c r="J52" s="7"/>
      <c r="K52" s="7"/>
      <c r="L52" s="3"/>
    </row>
    <row r="53" spans="1:12" ht="10.5">
      <c r="A53" s="4">
        <v>44</v>
      </c>
      <c r="B53" s="1" t="s">
        <v>72</v>
      </c>
      <c r="C53" s="8" t="s">
        <v>221</v>
      </c>
      <c r="D53" s="11">
        <v>0</v>
      </c>
      <c r="F53" s="3">
        <f>ROUND(SUMIF(Определители!I9:I10,"=5",'Текущие цены с учетом расхода'!N9:N10),2)</f>
        <v>0</v>
      </c>
      <c r="G53" s="3"/>
      <c r="H53" s="3"/>
      <c r="I53" s="3"/>
      <c r="J53" s="7"/>
      <c r="K53" s="7"/>
      <c r="L53" s="3"/>
    </row>
    <row r="54" spans="1:12" ht="10.5">
      <c r="A54" s="4">
        <v>45</v>
      </c>
      <c r="B54" s="1" t="s">
        <v>73</v>
      </c>
      <c r="C54" s="8" t="s">
        <v>221</v>
      </c>
      <c r="D54" s="11">
        <v>0</v>
      </c>
      <c r="F54" s="3">
        <f>ROUND(SUMIF(Определители!I9:I10,"=5",'Текущие цены с учетом расхода'!O9:O10),2)</f>
        <v>0</v>
      </c>
      <c r="G54" s="3"/>
      <c r="H54" s="3"/>
      <c r="I54" s="3"/>
      <c r="J54" s="7"/>
      <c r="K54" s="7"/>
      <c r="L54" s="3"/>
    </row>
    <row r="55" spans="1:12" ht="10.5">
      <c r="A55" s="4">
        <v>46</v>
      </c>
      <c r="B55" s="1" t="s">
        <v>81</v>
      </c>
      <c r="C55" s="8" t="s">
        <v>222</v>
      </c>
      <c r="D55" s="11">
        <v>0</v>
      </c>
      <c r="F55" s="3">
        <f>ROUND((F51+F53+F54),2)</f>
        <v>0</v>
      </c>
      <c r="G55" s="3"/>
      <c r="H55" s="3"/>
      <c r="I55" s="3"/>
      <c r="J55" s="7"/>
      <c r="K55" s="7"/>
      <c r="L55" s="3"/>
    </row>
    <row r="56" spans="1:12" ht="10.5">
      <c r="A56" s="4">
        <v>47</v>
      </c>
      <c r="B56" s="1" t="s">
        <v>82</v>
      </c>
      <c r="C56" s="8" t="s">
        <v>221</v>
      </c>
      <c r="D56" s="11">
        <v>0</v>
      </c>
      <c r="F56" s="3">
        <f>ROUND(SUMIF(Определители!I9:I10,"=6",'Текущие цены с учетом расхода'!B9:B10),2)</f>
        <v>0</v>
      </c>
      <c r="G56" s="3">
        <f>ROUND(SUMIF(Определители!I9:I10,"=6",'Текущие цены с учетом расхода'!C9:C10),2)</f>
        <v>0</v>
      </c>
      <c r="H56" s="3">
        <f>ROUND(SUMIF(Определители!I9:I10,"=6",'Текущие цены с учетом расхода'!D9:D10),2)</f>
        <v>0</v>
      </c>
      <c r="I56" s="3">
        <f>ROUND(SUMIF(Определители!I9:I10,"=6",'Текущие цены с учетом расхода'!E9:E10),2)</f>
        <v>0</v>
      </c>
      <c r="J56" s="7">
        <f>ROUND(SUMIF(Определители!I9:I10,"=6",'Текущие цены с учетом расхода'!I9:I10),8)</f>
        <v>0</v>
      </c>
      <c r="K56" s="7">
        <f>ROUND(SUMIF(Определители!I9:I10,"=6",'Текущие цены с учетом расхода'!K9:K10),8)</f>
        <v>0</v>
      </c>
      <c r="L56" s="3">
        <f>ROUND(SUMIF(Определители!I9:I10,"=6",'Текущие цены с учетом расхода'!F9:F10),2)</f>
        <v>0</v>
      </c>
    </row>
    <row r="57" spans="1:12" ht="10.5">
      <c r="A57" s="4">
        <v>48</v>
      </c>
      <c r="B57" s="1" t="s">
        <v>66</v>
      </c>
      <c r="C57" s="8" t="s">
        <v>221</v>
      </c>
      <c r="D57" s="11">
        <v>0</v>
      </c>
      <c r="F57" s="3">
        <f>ROUND(SUMIF(Определители!I9:I10,"=6",'Текущие цены с учетом расхода'!H9:H10),2)</f>
        <v>0</v>
      </c>
      <c r="G57" s="3"/>
      <c r="H57" s="3"/>
      <c r="I57" s="3"/>
      <c r="J57" s="7"/>
      <c r="K57" s="7"/>
      <c r="L57" s="3"/>
    </row>
    <row r="58" spans="1:12" ht="10.5">
      <c r="A58" s="4">
        <v>49</v>
      </c>
      <c r="B58" s="1" t="s">
        <v>72</v>
      </c>
      <c r="C58" s="8" t="s">
        <v>221</v>
      </c>
      <c r="D58" s="11">
        <v>0</v>
      </c>
      <c r="F58" s="3">
        <f>ROUND(SUMIF(Определители!I9:I10,"=6",'Текущие цены с учетом расхода'!N9:N10),2)</f>
        <v>0</v>
      </c>
      <c r="G58" s="3"/>
      <c r="H58" s="3"/>
      <c r="I58" s="3"/>
      <c r="J58" s="7"/>
      <c r="K58" s="7"/>
      <c r="L58" s="3"/>
    </row>
    <row r="59" spans="1:12" ht="10.5">
      <c r="A59" s="4">
        <v>50</v>
      </c>
      <c r="B59" s="1" t="s">
        <v>73</v>
      </c>
      <c r="C59" s="8" t="s">
        <v>221</v>
      </c>
      <c r="D59" s="11">
        <v>0</v>
      </c>
      <c r="F59" s="3">
        <f>ROUND(SUMIF(Определители!I9:I10,"=6",'Текущие цены с учетом расхода'!O9:O10),2)</f>
        <v>0</v>
      </c>
      <c r="G59" s="3"/>
      <c r="H59" s="3"/>
      <c r="I59" s="3"/>
      <c r="J59" s="7"/>
      <c r="K59" s="7"/>
      <c r="L59" s="3"/>
    </row>
    <row r="60" spans="1:12" ht="10.5">
      <c r="A60" s="4">
        <v>51</v>
      </c>
      <c r="B60" s="1" t="s">
        <v>83</v>
      </c>
      <c r="C60" s="8" t="s">
        <v>222</v>
      </c>
      <c r="D60" s="11">
        <v>0</v>
      </c>
      <c r="F60" s="3">
        <f>ROUND((F56+F58+F59),2)</f>
        <v>0</v>
      </c>
      <c r="G60" s="3"/>
      <c r="H60" s="3"/>
      <c r="I60" s="3"/>
      <c r="J60" s="7"/>
      <c r="K60" s="7"/>
      <c r="L60" s="3"/>
    </row>
    <row r="61" spans="1:12" ht="10.5">
      <c r="A61" s="4">
        <v>52</v>
      </c>
      <c r="B61" s="1" t="s">
        <v>84</v>
      </c>
      <c r="C61" s="8" t="s">
        <v>221</v>
      </c>
      <c r="D61" s="11">
        <v>0</v>
      </c>
      <c r="F61" s="3">
        <f>ROUND(SUMIF(Определители!I9:I10,"=7",'Текущие цены с учетом расхода'!B9:B10),2)</f>
        <v>0</v>
      </c>
      <c r="G61" s="3">
        <f>ROUND(SUMIF(Определители!I9:I10,"=7",'Текущие цены с учетом расхода'!C9:C10),2)</f>
        <v>0</v>
      </c>
      <c r="H61" s="3">
        <f>ROUND(SUMIF(Определители!I9:I10,"=7",'Текущие цены с учетом расхода'!D9:D10),2)</f>
        <v>0</v>
      </c>
      <c r="I61" s="3">
        <f>ROUND(SUMIF(Определители!I9:I10,"=7",'Текущие цены с учетом расхода'!E9:E10),2)</f>
        <v>0</v>
      </c>
      <c r="J61" s="7">
        <f>ROUND(SUMIF(Определители!I9:I10,"=7",'Текущие цены с учетом расхода'!I9:I10),8)</f>
        <v>0</v>
      </c>
      <c r="K61" s="7">
        <f>ROUND(SUMIF(Определители!I9:I10,"=7",'Текущие цены с учетом расхода'!K9:K10),8)</f>
        <v>0</v>
      </c>
      <c r="L61" s="3">
        <f>ROUND(SUMIF(Определители!I9:I10,"=7",'Текущие цены с учетом расхода'!F9:F10),2)</f>
        <v>0</v>
      </c>
    </row>
    <row r="62" spans="1:12" ht="10.5">
      <c r="A62" s="4">
        <v>53</v>
      </c>
      <c r="B62" s="1" t="s">
        <v>62</v>
      </c>
      <c r="C62" s="8" t="s">
        <v>221</v>
      </c>
      <c r="D62" s="11">
        <v>0</v>
      </c>
      <c r="F62" s="3"/>
      <c r="G62" s="3"/>
      <c r="H62" s="3"/>
      <c r="I62" s="3"/>
      <c r="J62" s="7"/>
      <c r="K62" s="7"/>
      <c r="L62" s="3"/>
    </row>
    <row r="63" spans="1:12" ht="10.5">
      <c r="A63" s="4">
        <v>54</v>
      </c>
      <c r="B63" s="1" t="s">
        <v>85</v>
      </c>
      <c r="C63" s="8" t="s">
        <v>221</v>
      </c>
      <c r="D63" s="11">
        <v>0</v>
      </c>
      <c r="F63" s="3" t="e">
        <f>ROUND(СУММЕСЛИ2(Определители!I9:I10,"2",Определители!G9:G10,"1",'Текущие цены с учетом расхода'!B9:B10),2)</f>
        <v>#NAME?</v>
      </c>
      <c r="G63" s="3"/>
      <c r="H63" s="3"/>
      <c r="I63" s="3"/>
      <c r="J63" s="7"/>
      <c r="K63" s="7"/>
      <c r="L63" s="3"/>
    </row>
    <row r="64" spans="1:12" ht="10.5">
      <c r="A64" s="4">
        <v>55</v>
      </c>
      <c r="B64" s="1" t="s">
        <v>66</v>
      </c>
      <c r="C64" s="8" t="s">
        <v>221</v>
      </c>
      <c r="D64" s="11">
        <v>0</v>
      </c>
      <c r="F64" s="3">
        <f>ROUND(SUMIF(Определители!I9:I10,"=7",'Текущие цены с учетом расхода'!H9:H10),2)</f>
        <v>0</v>
      </c>
      <c r="G64" s="3"/>
      <c r="H64" s="3"/>
      <c r="I64" s="3"/>
      <c r="J64" s="7"/>
      <c r="K64" s="7"/>
      <c r="L64" s="3"/>
    </row>
    <row r="65" spans="1:12" ht="10.5">
      <c r="A65" s="4">
        <v>56</v>
      </c>
      <c r="B65" s="1" t="s">
        <v>86</v>
      </c>
      <c r="C65" s="8" t="s">
        <v>221</v>
      </c>
      <c r="D65" s="11">
        <v>0</v>
      </c>
      <c r="F65" s="3">
        <f>ROUND(SUMIF(Определители!I9:I10,"=7",'Текущие цены с учетом расхода'!N9:N10),2)</f>
        <v>0</v>
      </c>
      <c r="G65" s="3"/>
      <c r="H65" s="3"/>
      <c r="I65" s="3"/>
      <c r="J65" s="7"/>
      <c r="K65" s="7"/>
      <c r="L65" s="3"/>
    </row>
    <row r="66" spans="1:12" ht="10.5">
      <c r="A66" s="4">
        <v>57</v>
      </c>
      <c r="B66" s="1" t="s">
        <v>73</v>
      </c>
      <c r="C66" s="8" t="s">
        <v>221</v>
      </c>
      <c r="D66" s="11">
        <v>0</v>
      </c>
      <c r="F66" s="3">
        <f>ROUND(SUMIF(Определители!I9:I10,"=7",'Текущие цены с учетом расхода'!O9:O10),2)</f>
        <v>0</v>
      </c>
      <c r="G66" s="3"/>
      <c r="H66" s="3"/>
      <c r="I66" s="3"/>
      <c r="J66" s="7"/>
      <c r="K66" s="7"/>
      <c r="L66" s="3"/>
    </row>
    <row r="67" spans="1:12" ht="10.5">
      <c r="A67" s="4">
        <v>58</v>
      </c>
      <c r="B67" s="1" t="s">
        <v>87</v>
      </c>
      <c r="C67" s="8" t="s">
        <v>222</v>
      </c>
      <c r="D67" s="11">
        <v>0</v>
      </c>
      <c r="F67" s="3">
        <f>ROUND((F61+F65+F66),2)</f>
        <v>0</v>
      </c>
      <c r="G67" s="3"/>
      <c r="H67" s="3"/>
      <c r="I67" s="3"/>
      <c r="J67" s="7"/>
      <c r="K67" s="7"/>
      <c r="L67" s="3"/>
    </row>
    <row r="68" spans="1:12" ht="10.5">
      <c r="A68" s="4">
        <v>59</v>
      </c>
      <c r="B68" s="1" t="s">
        <v>88</v>
      </c>
      <c r="C68" s="8" t="s">
        <v>221</v>
      </c>
      <c r="D68" s="11">
        <v>0</v>
      </c>
      <c r="F68" s="3">
        <f>ROUND(SUMIF(Определители!I9:I10,"=9",'Текущие цены с учетом расхода'!B9:B10),2)</f>
        <v>0</v>
      </c>
      <c r="G68" s="3">
        <f>ROUND(SUMIF(Определители!I9:I10,"=9",'Текущие цены с учетом расхода'!C9:C10),2)</f>
        <v>0</v>
      </c>
      <c r="H68" s="3">
        <f>ROUND(SUMIF(Определители!I9:I10,"=9",'Текущие цены с учетом расхода'!D9:D10),2)</f>
        <v>0</v>
      </c>
      <c r="I68" s="3">
        <f>ROUND(SUMIF(Определители!I9:I10,"=9",'Текущие цены с учетом расхода'!E9:E10),2)</f>
        <v>0</v>
      </c>
      <c r="J68" s="7">
        <f>ROUND(SUMIF(Определители!I9:I10,"=9",'Текущие цены с учетом расхода'!I9:I10),8)</f>
        <v>0</v>
      </c>
      <c r="K68" s="7">
        <f>ROUND(SUMIF(Определители!I9:I10,"=9",'Текущие цены с учетом расхода'!K9:K10),8)</f>
        <v>0</v>
      </c>
      <c r="L68" s="3">
        <f>ROUND(SUMIF(Определители!I9:I10,"=9",'Текущие цены с учетом расхода'!F9:F10),2)</f>
        <v>0</v>
      </c>
    </row>
    <row r="69" spans="1:12" ht="10.5">
      <c r="A69" s="4">
        <v>60</v>
      </c>
      <c r="B69" s="1" t="s">
        <v>86</v>
      </c>
      <c r="C69" s="8" t="s">
        <v>221</v>
      </c>
      <c r="D69" s="11">
        <v>0</v>
      </c>
      <c r="F69" s="3">
        <f>ROUND(SUMIF(Определители!I9:I10,"=9",'Текущие цены с учетом расхода'!N9:N10),2)</f>
        <v>0</v>
      </c>
      <c r="G69" s="3"/>
      <c r="H69" s="3"/>
      <c r="I69" s="3"/>
      <c r="J69" s="7"/>
      <c r="K69" s="7"/>
      <c r="L69" s="3"/>
    </row>
    <row r="70" spans="1:12" ht="10.5">
      <c r="A70" s="4">
        <v>61</v>
      </c>
      <c r="B70" s="1" t="s">
        <v>73</v>
      </c>
      <c r="C70" s="8" t="s">
        <v>221</v>
      </c>
      <c r="D70" s="11">
        <v>0</v>
      </c>
      <c r="F70" s="3">
        <f>ROUND(SUMIF(Определители!I9:I10,"=9",'Текущие цены с учетом расхода'!O9:O10),2)</f>
        <v>0</v>
      </c>
      <c r="G70" s="3"/>
      <c r="H70" s="3"/>
      <c r="I70" s="3"/>
      <c r="J70" s="7"/>
      <c r="K70" s="7"/>
      <c r="L70" s="3"/>
    </row>
    <row r="71" spans="1:12" ht="10.5">
      <c r="A71" s="4">
        <v>62</v>
      </c>
      <c r="B71" s="1" t="s">
        <v>89</v>
      </c>
      <c r="C71" s="8" t="s">
        <v>222</v>
      </c>
      <c r="D71" s="11">
        <v>0</v>
      </c>
      <c r="F71" s="3">
        <f>ROUND((F68+F69+F70),2)</f>
        <v>0</v>
      </c>
      <c r="G71" s="3"/>
      <c r="H71" s="3"/>
      <c r="I71" s="3"/>
      <c r="J71" s="7"/>
      <c r="K71" s="7"/>
      <c r="L71" s="3"/>
    </row>
    <row r="72" spans="1:12" ht="10.5">
      <c r="A72" s="4">
        <v>63</v>
      </c>
      <c r="B72" s="1" t="s">
        <v>90</v>
      </c>
      <c r="C72" s="8" t="s">
        <v>221</v>
      </c>
      <c r="D72" s="11">
        <v>0</v>
      </c>
      <c r="F72" s="3">
        <f>ROUND(SUMIF(Определители!I9:I10,"=:",'Текущие цены с учетом расхода'!B9:B10),2)</f>
        <v>0</v>
      </c>
      <c r="G72" s="3">
        <f>ROUND(SUMIF(Определители!I9:I10,"=:",'Текущие цены с учетом расхода'!C9:C10),2)</f>
        <v>0</v>
      </c>
      <c r="H72" s="3">
        <f>ROUND(SUMIF(Определители!I9:I10,"=:",'Текущие цены с учетом расхода'!D9:D10),2)</f>
        <v>0</v>
      </c>
      <c r="I72" s="3">
        <f>ROUND(SUMIF(Определители!I9:I10,"=:",'Текущие цены с учетом расхода'!E9:E10),2)</f>
        <v>0</v>
      </c>
      <c r="J72" s="7">
        <f>ROUND(SUMIF(Определители!I9:I10,"=:",'Текущие цены с учетом расхода'!I9:I10),8)</f>
        <v>0</v>
      </c>
      <c r="K72" s="7">
        <f>ROUND(SUMIF(Определители!I9:I10,"=:",'Текущие цены с учетом расхода'!K9:K10),8)</f>
        <v>0</v>
      </c>
      <c r="L72" s="3">
        <f>ROUND(SUMIF(Определители!I9:I10,"=:",'Текущие цены с учетом расхода'!F9:F10),2)</f>
        <v>0</v>
      </c>
    </row>
    <row r="73" spans="1:12" ht="10.5">
      <c r="A73" s="4">
        <v>64</v>
      </c>
      <c r="B73" s="1" t="s">
        <v>66</v>
      </c>
      <c r="C73" s="8" t="s">
        <v>221</v>
      </c>
      <c r="D73" s="11">
        <v>0</v>
      </c>
      <c r="F73" s="3">
        <f>ROUND(SUMIF(Определители!I9:I10,"=:",'Текущие цены с учетом расхода'!H9:H10),2)</f>
        <v>0</v>
      </c>
      <c r="G73" s="3"/>
      <c r="H73" s="3"/>
      <c r="I73" s="3"/>
      <c r="J73" s="7"/>
      <c r="K73" s="7"/>
      <c r="L73" s="3"/>
    </row>
    <row r="74" spans="1:12" ht="10.5">
      <c r="A74" s="4">
        <v>65</v>
      </c>
      <c r="B74" s="1" t="s">
        <v>86</v>
      </c>
      <c r="C74" s="8" t="s">
        <v>221</v>
      </c>
      <c r="D74" s="11">
        <v>0</v>
      </c>
      <c r="F74" s="3">
        <f>ROUND(SUMIF(Определители!I9:I10,"=:",'Текущие цены с учетом расхода'!N9:N10),2)</f>
        <v>0</v>
      </c>
      <c r="G74" s="3"/>
      <c r="H74" s="3"/>
      <c r="I74" s="3"/>
      <c r="J74" s="7"/>
      <c r="K74" s="7"/>
      <c r="L74" s="3"/>
    </row>
    <row r="75" spans="1:12" ht="10.5">
      <c r="A75" s="4">
        <v>66</v>
      </c>
      <c r="B75" s="1" t="s">
        <v>73</v>
      </c>
      <c r="C75" s="8" t="s">
        <v>221</v>
      </c>
      <c r="D75" s="11">
        <v>0</v>
      </c>
      <c r="F75" s="3">
        <f>ROUND(SUMIF(Определители!I9:I10,"=:",'Текущие цены с учетом расхода'!O9:O10),2)</f>
        <v>0</v>
      </c>
      <c r="G75" s="3"/>
      <c r="H75" s="3"/>
      <c r="I75" s="3"/>
      <c r="J75" s="7"/>
      <c r="K75" s="7"/>
      <c r="L75" s="3"/>
    </row>
    <row r="76" spans="1:12" ht="10.5">
      <c r="A76" s="4">
        <v>67</v>
      </c>
      <c r="B76" s="1" t="s">
        <v>91</v>
      </c>
      <c r="C76" s="8" t="s">
        <v>222</v>
      </c>
      <c r="D76" s="11">
        <v>0</v>
      </c>
      <c r="F76" s="3">
        <f>ROUND((F72+F74+F75),2)</f>
        <v>0</v>
      </c>
      <c r="G76" s="3"/>
      <c r="H76" s="3"/>
      <c r="I76" s="3"/>
      <c r="J76" s="7"/>
      <c r="K76" s="7"/>
      <c r="L76" s="3"/>
    </row>
    <row r="77" spans="1:12" ht="10.5">
      <c r="A77" s="4">
        <v>68</v>
      </c>
      <c r="B77" s="1" t="s">
        <v>92</v>
      </c>
      <c r="C77" s="8" t="s">
        <v>221</v>
      </c>
      <c r="D77" s="11">
        <v>0</v>
      </c>
      <c r="F77" s="3">
        <f>ROUND(SUMIF(Определители!I9:I10,"=8",'Текущие цены с учетом расхода'!B9:B10),2)</f>
        <v>0</v>
      </c>
      <c r="G77" s="3">
        <f>ROUND(SUMIF(Определители!I9:I10,"=8",'Текущие цены с учетом расхода'!C9:C10),2)</f>
        <v>0</v>
      </c>
      <c r="H77" s="3">
        <f>ROUND(SUMIF(Определители!I9:I10,"=8",'Текущие цены с учетом расхода'!D9:D10),2)</f>
        <v>0</v>
      </c>
      <c r="I77" s="3">
        <f>ROUND(SUMIF(Определители!I9:I10,"=8",'Текущие цены с учетом расхода'!E9:E10),2)</f>
        <v>0</v>
      </c>
      <c r="J77" s="7">
        <f>ROUND(SUMIF(Определители!I9:I10,"=8",'Текущие цены с учетом расхода'!I9:I10),8)</f>
        <v>0</v>
      </c>
      <c r="K77" s="7">
        <f>ROUND(SUMIF(Определители!I9:I10,"=8",'Текущие цены с учетом расхода'!K9:K10),8)</f>
        <v>0</v>
      </c>
      <c r="L77" s="3">
        <f>ROUND(SUMIF(Определители!I9:I10,"=8",'Текущие цены с учетом расхода'!F9:F10),2)</f>
        <v>0</v>
      </c>
    </row>
    <row r="78" spans="1:12" ht="10.5">
      <c r="A78" s="4">
        <v>69</v>
      </c>
      <c r="B78" s="1" t="s">
        <v>66</v>
      </c>
      <c r="C78" s="8" t="s">
        <v>221</v>
      </c>
      <c r="D78" s="11">
        <v>0</v>
      </c>
      <c r="F78" s="3">
        <f>ROUND(SUMIF(Определители!I9:I10,"=8",'Текущие цены с учетом расхода'!H9:H10),2)</f>
        <v>0</v>
      </c>
      <c r="G78" s="3"/>
      <c r="H78" s="3"/>
      <c r="I78" s="3"/>
      <c r="J78" s="7"/>
      <c r="K78" s="7"/>
      <c r="L78" s="3"/>
    </row>
    <row r="79" spans="1:12" ht="10.5">
      <c r="A79" s="4">
        <v>70</v>
      </c>
      <c r="B79" s="1" t="s">
        <v>112</v>
      </c>
      <c r="C79" s="8" t="s">
        <v>222</v>
      </c>
      <c r="D79" s="11">
        <v>0</v>
      </c>
      <c r="F79" s="3" t="e">
        <f>ROUND((F20+F30+F37+F42+F50+F55+F60+F67+F71+F76+F77),2)</f>
        <v>#NAME?</v>
      </c>
      <c r="G79" s="3">
        <f>ROUND((G20+G30+G37+G42+G50+G55+G60+G67+G71+G76+G77),2)</f>
        <v>0</v>
      </c>
      <c r="H79" s="3">
        <f>ROUND((H20+H30+H37+H42+H50+H55+H60+H67+H71+H76+H77),2)</f>
        <v>0</v>
      </c>
      <c r="I79" s="3">
        <f>ROUND((I20+I30+I37+I42+I50+I55+I60+I67+I71+I76+I77),2)</f>
        <v>0</v>
      </c>
      <c r="J79" s="7">
        <f>ROUND((J20+J30+J37+J42+J50+J55+J60+J67+J71+J76+J77),8)</f>
        <v>0</v>
      </c>
      <c r="K79" s="7">
        <f>ROUND((K20+K30+K37+K42+K50+K55+K60+K67+K71+K76+K77),8)</f>
        <v>0</v>
      </c>
      <c r="L79" s="3">
        <f>ROUND((L20+L30+L37+L42+L50+L55+L60+L67+L71+L76+L77),2)</f>
        <v>0</v>
      </c>
    </row>
    <row r="80" spans="1:12" ht="10.5">
      <c r="A80" s="4">
        <v>71</v>
      </c>
      <c r="B80" s="1" t="s">
        <v>94</v>
      </c>
      <c r="C80" s="8" t="s">
        <v>222</v>
      </c>
      <c r="D80" s="11">
        <v>0</v>
      </c>
      <c r="F80" s="3">
        <f>ROUND((F26+F34+F39+F46+F52+F57+F64+F73+F78),2)</f>
        <v>0</v>
      </c>
      <c r="G80" s="3"/>
      <c r="H80" s="3"/>
      <c r="I80" s="3"/>
      <c r="J80" s="7"/>
      <c r="K80" s="7"/>
      <c r="L80" s="3"/>
    </row>
    <row r="81" spans="1:12" ht="10.5">
      <c r="A81" s="4">
        <v>72</v>
      </c>
      <c r="B81" s="1" t="s">
        <v>95</v>
      </c>
      <c r="C81" s="8" t="s">
        <v>222</v>
      </c>
      <c r="D81" s="11">
        <v>0</v>
      </c>
      <c r="F81" s="3">
        <f>ROUND((F27+F35+F40+F47+F53+F58+F65+F69+F74),2)</f>
        <v>887.46</v>
      </c>
      <c r="G81" s="3"/>
      <c r="H81" s="3"/>
      <c r="I81" s="3"/>
      <c r="J81" s="7"/>
      <c r="K81" s="7"/>
      <c r="L81" s="3"/>
    </row>
    <row r="82" spans="1:12" ht="10.5">
      <c r="A82" s="4">
        <v>73</v>
      </c>
      <c r="B82" s="1" t="s">
        <v>96</v>
      </c>
      <c r="C82" s="8" t="s">
        <v>222</v>
      </c>
      <c r="D82" s="11">
        <v>0</v>
      </c>
      <c r="F82" s="3">
        <f>ROUND((F28+F36+F41+F48+F54+F59+F66+F70+F75),2)</f>
        <v>640.94</v>
      </c>
      <c r="G82" s="3"/>
      <c r="H82" s="3"/>
      <c r="I82" s="3"/>
      <c r="J82" s="7"/>
      <c r="K82" s="7"/>
      <c r="L82" s="3"/>
    </row>
    <row r="83" spans="1:12" ht="10.5">
      <c r="A83" s="4">
        <v>74</v>
      </c>
      <c r="B83" s="1" t="s">
        <v>97</v>
      </c>
      <c r="C83" s="8" t="s">
        <v>223</v>
      </c>
      <c r="D83" s="11">
        <v>0</v>
      </c>
      <c r="F83" s="3">
        <f>ROUND(SUM('Текущие цены с учетом расхода'!X9:X10),2)</f>
        <v>0</v>
      </c>
      <c r="G83" s="3"/>
      <c r="H83" s="3"/>
      <c r="I83" s="3"/>
      <c r="J83" s="7"/>
      <c r="K83" s="7"/>
      <c r="L83" s="3">
        <f>ROUND(SUM('Текущие цены с учетом расхода'!X9:X10),2)</f>
        <v>0</v>
      </c>
    </row>
    <row r="84" spans="1:12" ht="10.5">
      <c r="A84" s="4">
        <v>75</v>
      </c>
      <c r="B84" s="1" t="s">
        <v>98</v>
      </c>
      <c r="C84" s="8" t="s">
        <v>223</v>
      </c>
      <c r="D84" s="11">
        <v>0</v>
      </c>
      <c r="F84" s="3">
        <f>ROUND(SUM(G84:N84),2)</f>
        <v>0</v>
      </c>
      <c r="G84" s="3"/>
      <c r="H84" s="3"/>
      <c r="I84" s="3"/>
      <c r="J84" s="7"/>
      <c r="K84" s="7"/>
      <c r="L84" s="3">
        <f>ROUND(SUM('Текущие цены с учетом расхода'!AE9:AE10),2)</f>
        <v>0</v>
      </c>
    </row>
    <row r="85" spans="1:12" ht="10.5">
      <c r="A85" s="4">
        <v>76</v>
      </c>
      <c r="B85" s="1" t="s">
        <v>99</v>
      </c>
      <c r="C85" s="8" t="s">
        <v>223</v>
      </c>
      <c r="D85" s="11">
        <v>0</v>
      </c>
      <c r="F85" s="3">
        <f>ROUND(SUM('Текущие цены с учетом расхода'!C9:C10),2)</f>
        <v>1231.85</v>
      </c>
      <c r="G85" s="3"/>
      <c r="H85" s="3"/>
      <c r="I85" s="3"/>
      <c r="J85" s="7"/>
      <c r="K85" s="7"/>
      <c r="L85" s="3"/>
    </row>
    <row r="86" spans="1:12" ht="10.5">
      <c r="A86" s="4">
        <v>77</v>
      </c>
      <c r="B86" s="1" t="s">
        <v>100</v>
      </c>
      <c r="C86" s="8" t="s">
        <v>223</v>
      </c>
      <c r="D86" s="11">
        <v>0</v>
      </c>
      <c r="F86" s="3">
        <f>ROUND(SUM('Текущие цены с учетом расхода'!E9:E10),2)</f>
        <v>0.73</v>
      </c>
      <c r="G86" s="3"/>
      <c r="H86" s="3"/>
      <c r="I86" s="3"/>
      <c r="J86" s="7"/>
      <c r="K86" s="7"/>
      <c r="L86" s="3"/>
    </row>
    <row r="87" spans="1:12" ht="10.5">
      <c r="A87" s="4">
        <v>78</v>
      </c>
      <c r="B87" s="1" t="s">
        <v>101</v>
      </c>
      <c r="C87" s="8" t="s">
        <v>224</v>
      </c>
      <c r="D87" s="11">
        <v>0</v>
      </c>
      <c r="F87" s="3">
        <f>ROUND((F85+F86),2)</f>
        <v>1232.58</v>
      </c>
      <c r="G87" s="3"/>
      <c r="H87" s="3"/>
      <c r="I87" s="3"/>
      <c r="J87" s="7"/>
      <c r="K87" s="7"/>
      <c r="L87" s="3"/>
    </row>
    <row r="88" spans="1:12" ht="10.5">
      <c r="A88" s="4">
        <v>79</v>
      </c>
      <c r="B88" s="1" t="s">
        <v>102</v>
      </c>
      <c r="C88" s="8" t="s">
        <v>223</v>
      </c>
      <c r="D88" s="11">
        <v>0</v>
      </c>
      <c r="F88" s="3"/>
      <c r="G88" s="3"/>
      <c r="H88" s="3"/>
      <c r="I88" s="3"/>
      <c r="J88" s="7" t="e">
        <f>ROUND(SUM('Текущие цены с учетом расхода'!I9:I10),8)</f>
        <v>#NAME?</v>
      </c>
      <c r="K88" s="7"/>
      <c r="L88" s="3"/>
    </row>
    <row r="89" spans="1:12" ht="10.5">
      <c r="A89" s="4">
        <v>80</v>
      </c>
      <c r="B89" s="1" t="s">
        <v>103</v>
      </c>
      <c r="C89" s="8" t="s">
        <v>223</v>
      </c>
      <c r="D89" s="11">
        <v>0</v>
      </c>
      <c r="F89" s="3"/>
      <c r="G89" s="3"/>
      <c r="H89" s="3"/>
      <c r="I89" s="3"/>
      <c r="J89" s="7" t="e">
        <f>ROUND(SUM('Текущие цены с учетом расхода'!K9:K10),8)</f>
        <v>#NAME?</v>
      </c>
      <c r="K89" s="7"/>
      <c r="L89" s="3"/>
    </row>
    <row r="90" spans="1:12" ht="10.5">
      <c r="A90" s="4">
        <v>81</v>
      </c>
      <c r="B90" s="1" t="s">
        <v>104</v>
      </c>
      <c r="C90" s="8" t="s">
        <v>224</v>
      </c>
      <c r="D90" s="11">
        <v>0</v>
      </c>
      <c r="F90" s="3"/>
      <c r="G90" s="3"/>
      <c r="H90" s="3"/>
      <c r="I90" s="3"/>
      <c r="J90" s="7" t="e">
        <f>ROUND((J88+J89),8)</f>
        <v>#NAME?</v>
      </c>
      <c r="K90" s="7"/>
      <c r="L90" s="3"/>
    </row>
    <row r="92" spans="2:14" ht="10.5">
      <c r="B92" s="77" t="s">
        <v>105</v>
      </c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</row>
    <row r="93" spans="2:14" ht="10.5"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</row>
    <row r="94" spans="1:13" s="5" customFormat="1" ht="10.5">
      <c r="A94" s="2"/>
      <c r="B94" s="5" t="s">
        <v>208</v>
      </c>
      <c r="C94" s="5" t="s">
        <v>209</v>
      </c>
      <c r="D94" s="12" t="s">
        <v>210</v>
      </c>
      <c r="E94" s="5" t="s">
        <v>211</v>
      </c>
      <c r="F94" s="5" t="s">
        <v>212</v>
      </c>
      <c r="G94" s="5" t="s">
        <v>213</v>
      </c>
      <c r="H94" s="5" t="s">
        <v>214</v>
      </c>
      <c r="I94" s="5" t="s">
        <v>215</v>
      </c>
      <c r="J94" s="5" t="s">
        <v>216</v>
      </c>
      <c r="K94" s="5" t="s">
        <v>217</v>
      </c>
      <c r="L94" s="5" t="s">
        <v>218</v>
      </c>
      <c r="M94" s="5" t="s">
        <v>219</v>
      </c>
    </row>
    <row r="95" spans="1:14" ht="10.5">
      <c r="A95" s="4">
        <v>1</v>
      </c>
      <c r="B95" s="1" t="s">
        <v>111</v>
      </c>
      <c r="C95" s="8" t="s">
        <v>220</v>
      </c>
      <c r="D95" s="11">
        <v>0</v>
      </c>
      <c r="E95" s="11"/>
      <c r="F95" s="3">
        <f>ROUND(SUM('Текущие цены с учетом расхода'!B14:B16),2)</f>
        <v>8219.85</v>
      </c>
      <c r="G95" s="3">
        <f>ROUND(SUM('Текущие цены с учетом расхода'!C14:C16),2)</f>
        <v>0</v>
      </c>
      <c r="H95" s="3">
        <f>ROUND(SUM('Текущие цены с учетом расхода'!D14:D16),2)</f>
        <v>0</v>
      </c>
      <c r="I95" s="3">
        <f>ROUND(SUM('Текущие цены с учетом расхода'!E14:E16),2)</f>
        <v>0</v>
      </c>
      <c r="J95" s="7" t="e">
        <f>ROUND(SUM('Текущие цены с учетом расхода'!I14:I16),8)</f>
        <v>#NAME?</v>
      </c>
      <c r="K95" s="7" t="e">
        <f>ROUND(SUM('Текущие цены с учетом расхода'!K14:K16),8)</f>
        <v>#NAME?</v>
      </c>
      <c r="L95" s="3">
        <f>ROUND(SUM('Текущие цены с учетом расхода'!F14:F16),2)</f>
        <v>8219.85</v>
      </c>
      <c r="N95" s="11"/>
    </row>
    <row r="96" spans="1:12" ht="10.5">
      <c r="A96" s="4">
        <v>2</v>
      </c>
      <c r="B96" s="1" t="s">
        <v>51</v>
      </c>
      <c r="C96" s="8" t="s">
        <v>221</v>
      </c>
      <c r="D96" s="11">
        <v>0</v>
      </c>
      <c r="F96" s="3">
        <f>ROUND(SUMIF(Определители!I14:I16,"= ",'Текущие цены с учетом расхода'!B14:B16),2)</f>
        <v>0</v>
      </c>
      <c r="G96" s="3">
        <f>ROUND(SUMIF(Определители!I14:I16,"= ",'Текущие цены с учетом расхода'!C14:C16),2)</f>
        <v>0</v>
      </c>
      <c r="H96" s="3">
        <f>ROUND(SUMIF(Определители!I14:I16,"= ",'Текущие цены с учетом расхода'!D14:D16),2)</f>
        <v>0</v>
      </c>
      <c r="I96" s="3">
        <f>ROUND(SUMIF(Определители!I14:I16,"= ",'Текущие цены с учетом расхода'!E14:E16),2)</f>
        <v>0</v>
      </c>
      <c r="J96" s="7">
        <f>ROUND(SUMIF(Определители!I14:I16,"= ",'Текущие цены с учетом расхода'!I14:I16),8)</f>
        <v>0</v>
      </c>
      <c r="K96" s="7">
        <f>ROUND(SUMIF(Определители!I14:I16,"= ",'Текущие цены с учетом расхода'!K14:K16),8)</f>
        <v>0</v>
      </c>
      <c r="L96" s="3">
        <f>ROUND(SUMIF(Определители!I14:I16,"= ",'Текущие цены с учетом расхода'!F14:F16),2)</f>
        <v>0</v>
      </c>
    </row>
    <row r="97" spans="1:12" ht="10.5">
      <c r="A97" s="4">
        <v>3</v>
      </c>
      <c r="B97" s="1" t="s">
        <v>52</v>
      </c>
      <c r="C97" s="8" t="s">
        <v>221</v>
      </c>
      <c r="D97" s="11">
        <v>0</v>
      </c>
      <c r="F97" s="3" t="e">
        <f>ROUND(СУММПРОИЗВЕСЛИ(0.01,Определители!I14:I16," ",'Текущие цены с учетом расхода'!B14:B16,Начисления!X14:X16,0),2)</f>
        <v>#NAME?</v>
      </c>
      <c r="G97" s="3"/>
      <c r="H97" s="3"/>
      <c r="I97" s="3"/>
      <c r="J97" s="7"/>
      <c r="K97" s="7"/>
      <c r="L97" s="3"/>
    </row>
    <row r="98" spans="1:12" ht="10.5">
      <c r="A98" s="4">
        <v>4</v>
      </c>
      <c r="B98" s="1" t="s">
        <v>53</v>
      </c>
      <c r="C98" s="8" t="s">
        <v>221</v>
      </c>
      <c r="D98" s="11">
        <v>0</v>
      </c>
      <c r="F98" s="3" t="e">
        <f>ROUND(СУММПРОИЗВЕСЛИ(0.01,Определители!I14:I16," ",'Текущие цены с учетом расхода'!B14:B16,Начисления!Y14:Y16,0),2)</f>
        <v>#NAME?</v>
      </c>
      <c r="G98" s="3"/>
      <c r="H98" s="3"/>
      <c r="I98" s="3"/>
      <c r="J98" s="7"/>
      <c r="K98" s="7"/>
      <c r="L98" s="3"/>
    </row>
    <row r="99" spans="1:12" ht="10.5">
      <c r="A99" s="4">
        <v>5</v>
      </c>
      <c r="B99" s="1" t="s">
        <v>54</v>
      </c>
      <c r="C99" s="8" t="s">
        <v>221</v>
      </c>
      <c r="D99" s="11">
        <v>0</v>
      </c>
      <c r="F99" s="3" t="e">
        <f>ROUND(ТРАНСПРАСХОД(Определители!B14:B16,Определители!H14:H16,Определители!I14:I16,'Текущие цены с учетом расхода'!B14:B16,Начисления!Z14:Z16,Начисления!AA14:AA16),2)</f>
        <v>#NAME?</v>
      </c>
      <c r="G99" s="3"/>
      <c r="H99" s="3"/>
      <c r="I99" s="3"/>
      <c r="J99" s="7"/>
      <c r="K99" s="7"/>
      <c r="L99" s="3"/>
    </row>
    <row r="100" spans="1:12" ht="10.5">
      <c r="A100" s="4">
        <v>6</v>
      </c>
      <c r="B100" s="1" t="s">
        <v>55</v>
      </c>
      <c r="C100" s="8" t="s">
        <v>221</v>
      </c>
      <c r="D100" s="11">
        <v>0</v>
      </c>
      <c r="F100" s="3" t="e">
        <f>ROUND(СУММПРОИЗВЕСЛИ(0.01,Определители!I14:I16," ",'Текущие цены с учетом расхода'!B14:B16,Начисления!AC14:AC16,0),2)</f>
        <v>#NAME?</v>
      </c>
      <c r="G100" s="3"/>
      <c r="H100" s="3"/>
      <c r="I100" s="3"/>
      <c r="J100" s="7"/>
      <c r="K100" s="7"/>
      <c r="L100" s="3"/>
    </row>
    <row r="101" spans="1:12" ht="10.5">
      <c r="A101" s="4">
        <v>7</v>
      </c>
      <c r="B101" s="1" t="s">
        <v>56</v>
      </c>
      <c r="C101" s="8" t="s">
        <v>221</v>
      </c>
      <c r="D101" s="11">
        <v>0</v>
      </c>
      <c r="F101" s="3" t="e">
        <f>ROUND(СУММПРОИЗВЕСЛИ(0.01,Определители!I14:I16," ",'Текущие цены с учетом расхода'!B14:B16,Начисления!AF14:AF16,0),2)</f>
        <v>#NAME?</v>
      </c>
      <c r="G101" s="3"/>
      <c r="H101" s="3"/>
      <c r="I101" s="3"/>
      <c r="J101" s="7"/>
      <c r="K101" s="7"/>
      <c r="L101" s="3"/>
    </row>
    <row r="102" spans="1:12" ht="10.5">
      <c r="A102" s="4">
        <v>8</v>
      </c>
      <c r="B102" s="1" t="s">
        <v>57</v>
      </c>
      <c r="C102" s="8" t="s">
        <v>221</v>
      </c>
      <c r="D102" s="11">
        <v>0</v>
      </c>
      <c r="F102" s="3" t="e">
        <f>ROUND(ЗАГОТСКЛАДРАСХОД(Определители!B14:B16,Определители!H14:H16,Определители!I14:I16,'Текущие цены с учетом расхода'!B14:B16,Начисления!X14:X16,Начисления!Y14:Y16,Начисления!Z14:Z16,Начисления!AA14:AA16,Начисления!AB14:AB16,Начисления!AC14:AC16,Начисления!AF14:AF16),2)</f>
        <v>#NAME?</v>
      </c>
      <c r="G102" s="3"/>
      <c r="H102" s="3"/>
      <c r="I102" s="3"/>
      <c r="J102" s="7"/>
      <c r="K102" s="7"/>
      <c r="L102" s="3"/>
    </row>
    <row r="103" spans="1:12" ht="10.5">
      <c r="A103" s="4">
        <v>9</v>
      </c>
      <c r="B103" s="1" t="s">
        <v>58</v>
      </c>
      <c r="C103" s="8" t="s">
        <v>221</v>
      </c>
      <c r="D103" s="11">
        <v>0</v>
      </c>
      <c r="F103" s="3" t="e">
        <f>ROUND(СУММПРОИЗВЕСЛИ(1,Определители!I14:I16," ",'Текущие цены с учетом расхода'!M14:M16,Начисления!I14:I16,0),2)</f>
        <v>#NAME?</v>
      </c>
      <c r="G103" s="3"/>
      <c r="H103" s="3"/>
      <c r="I103" s="3"/>
      <c r="J103" s="7"/>
      <c r="K103" s="7"/>
      <c r="L103" s="3"/>
    </row>
    <row r="104" spans="1:12" ht="10.5">
      <c r="A104" s="4">
        <v>10</v>
      </c>
      <c r="B104" s="1" t="s">
        <v>59</v>
      </c>
      <c r="C104" s="8" t="s">
        <v>222</v>
      </c>
      <c r="D104" s="11">
        <v>0</v>
      </c>
      <c r="F104" s="3" t="e">
        <f>ROUND((F103+F114+F134),2)</f>
        <v>#NAME?</v>
      </c>
      <c r="G104" s="3"/>
      <c r="H104" s="3"/>
      <c r="I104" s="3"/>
      <c r="J104" s="7"/>
      <c r="K104" s="7"/>
      <c r="L104" s="3"/>
    </row>
    <row r="105" spans="1:12" ht="10.5">
      <c r="A105" s="4">
        <v>11</v>
      </c>
      <c r="B105" s="1" t="s">
        <v>60</v>
      </c>
      <c r="C105" s="8" t="s">
        <v>222</v>
      </c>
      <c r="D105" s="11">
        <v>0</v>
      </c>
      <c r="F105" s="3" t="e">
        <f>ROUND((F96+F97+F98+F99+F100+F101+F102+F104),2)</f>
        <v>#NAME?</v>
      </c>
      <c r="G105" s="3"/>
      <c r="H105" s="3"/>
      <c r="I105" s="3"/>
      <c r="J105" s="7"/>
      <c r="K105" s="7"/>
      <c r="L105" s="3"/>
    </row>
    <row r="106" spans="1:12" ht="10.5">
      <c r="A106" s="4">
        <v>12</v>
      </c>
      <c r="B106" s="1" t="s">
        <v>61</v>
      </c>
      <c r="C106" s="8" t="s">
        <v>221</v>
      </c>
      <c r="D106" s="11">
        <v>0</v>
      </c>
      <c r="F106" s="3">
        <f>ROUND(SUMIF(Определители!I14:I16,"=1",'Текущие цены с учетом расхода'!B14:B16),2)</f>
        <v>8219.85</v>
      </c>
      <c r="G106" s="3">
        <f>ROUND(SUMIF(Определители!I14:I16,"=1",'Текущие цены с учетом расхода'!C14:C16),2)</f>
        <v>0</v>
      </c>
      <c r="H106" s="3">
        <f>ROUND(SUMIF(Определители!I14:I16,"=1",'Текущие цены с учетом расхода'!D14:D16),2)</f>
        <v>0</v>
      </c>
      <c r="I106" s="3">
        <f>ROUND(SUMIF(Определители!I14:I16,"=1",'Текущие цены с учетом расхода'!E14:E16),2)</f>
        <v>0</v>
      </c>
      <c r="J106" s="7" t="e">
        <f>ROUND(SUMIF(Определители!I14:I16,"=1",'Текущие цены с учетом расхода'!I14:I16),8)</f>
        <v>#NAME?</v>
      </c>
      <c r="K106" s="7" t="e">
        <f>ROUND(SUMIF(Определители!I14:I16,"=1",'Текущие цены с учетом расхода'!K14:K16),8)</f>
        <v>#NAME?</v>
      </c>
      <c r="L106" s="3">
        <f>ROUND(SUMIF(Определители!I14:I16,"=1",'Текущие цены с учетом расхода'!F14:F16),2)</f>
        <v>8219.85</v>
      </c>
    </row>
    <row r="107" spans="1:12" ht="10.5">
      <c r="A107" s="4">
        <v>13</v>
      </c>
      <c r="B107" s="1" t="s">
        <v>62</v>
      </c>
      <c r="C107" s="8" t="s">
        <v>221</v>
      </c>
      <c r="D107" s="11">
        <v>0</v>
      </c>
      <c r="F107" s="3"/>
      <c r="G107" s="3"/>
      <c r="H107" s="3"/>
      <c r="I107" s="3"/>
      <c r="J107" s="7"/>
      <c r="K107" s="7"/>
      <c r="L107" s="3"/>
    </row>
    <row r="108" spans="1:12" ht="10.5">
      <c r="A108" s="4">
        <v>14</v>
      </c>
      <c r="B108" s="1" t="s">
        <v>63</v>
      </c>
      <c r="C108" s="8" t="s">
        <v>221</v>
      </c>
      <c r="D108" s="11">
        <v>0</v>
      </c>
      <c r="F108" s="3"/>
      <c r="G108" s="3">
        <f>ROUND(SUMIF(Определители!I14:I16,"=1",'Текущие цены с учетом расхода'!U14:U16),2)</f>
        <v>0</v>
      </c>
      <c r="H108" s="3"/>
      <c r="I108" s="3"/>
      <c r="J108" s="7"/>
      <c r="K108" s="7"/>
      <c r="L108" s="3"/>
    </row>
    <row r="109" spans="1:12" ht="10.5">
      <c r="A109" s="4">
        <v>15</v>
      </c>
      <c r="B109" s="1" t="s">
        <v>64</v>
      </c>
      <c r="C109" s="8" t="s">
        <v>221</v>
      </c>
      <c r="D109" s="11">
        <v>0</v>
      </c>
      <c r="F109" s="3">
        <f>ROUND(SUMIF(Определители!I14:I16,"=1",'Текущие цены с учетом расхода'!V14:V16),2)</f>
        <v>0</v>
      </c>
      <c r="G109" s="3"/>
      <c r="H109" s="3"/>
      <c r="I109" s="3"/>
      <c r="J109" s="7"/>
      <c r="K109" s="7"/>
      <c r="L109" s="3"/>
    </row>
    <row r="110" spans="1:12" ht="10.5">
      <c r="A110" s="4">
        <v>16</v>
      </c>
      <c r="B110" s="1" t="s">
        <v>65</v>
      </c>
      <c r="C110" s="8" t="s">
        <v>221</v>
      </c>
      <c r="D110" s="11">
        <v>0</v>
      </c>
      <c r="F110" s="3" t="e">
        <f>ROUND(СУММЕСЛИ2(Определители!I14:I16,"1",Определители!G14:G16,"1",'Текущие цены с учетом расхода'!B14:B16),2)</f>
        <v>#NAME?</v>
      </c>
      <c r="G110" s="3"/>
      <c r="H110" s="3"/>
      <c r="I110" s="3"/>
      <c r="J110" s="7"/>
      <c r="K110" s="7"/>
      <c r="L110" s="3"/>
    </row>
    <row r="111" spans="1:12" ht="10.5">
      <c r="A111" s="4">
        <v>17</v>
      </c>
      <c r="B111" s="1" t="s">
        <v>66</v>
      </c>
      <c r="C111" s="8" t="s">
        <v>221</v>
      </c>
      <c r="D111" s="11">
        <v>0</v>
      </c>
      <c r="F111" s="3">
        <f>ROUND(SUMIF(Определители!I14:I16,"=1",'Текущие цены с учетом расхода'!H14:H16),2)</f>
        <v>0</v>
      </c>
      <c r="G111" s="3"/>
      <c r="H111" s="3"/>
      <c r="I111" s="3"/>
      <c r="J111" s="7"/>
      <c r="K111" s="7"/>
      <c r="L111" s="3"/>
    </row>
    <row r="112" spans="1:12" ht="10.5">
      <c r="A112" s="4">
        <v>18</v>
      </c>
      <c r="B112" s="1" t="s">
        <v>72</v>
      </c>
      <c r="C112" s="8" t="s">
        <v>221</v>
      </c>
      <c r="D112" s="11">
        <v>0</v>
      </c>
      <c r="F112" s="3">
        <f>ROUND(SUMIF(Определители!I14:I16,"=1",'Текущие цены с учетом расхода'!N14:N16),2)</f>
        <v>0</v>
      </c>
      <c r="G112" s="3"/>
      <c r="H112" s="3"/>
      <c r="I112" s="3"/>
      <c r="J112" s="7"/>
      <c r="K112" s="7"/>
      <c r="L112" s="3"/>
    </row>
    <row r="113" spans="1:12" ht="10.5">
      <c r="A113" s="4">
        <v>19</v>
      </c>
      <c r="B113" s="1" t="s">
        <v>73</v>
      </c>
      <c r="C113" s="8" t="s">
        <v>221</v>
      </c>
      <c r="D113" s="11">
        <v>0</v>
      </c>
      <c r="F113" s="3">
        <f>ROUND(SUMIF(Определители!I14:I16,"=1",'Текущие цены с учетом расхода'!O14:O16),2)</f>
        <v>0</v>
      </c>
      <c r="G113" s="3"/>
      <c r="H113" s="3"/>
      <c r="I113" s="3"/>
      <c r="J113" s="7"/>
      <c r="K113" s="7"/>
      <c r="L113" s="3"/>
    </row>
    <row r="114" spans="1:12" ht="10.5">
      <c r="A114" s="4">
        <v>20</v>
      </c>
      <c r="B114" s="1" t="s">
        <v>59</v>
      </c>
      <c r="C114" s="8" t="s">
        <v>221</v>
      </c>
      <c r="D114" s="11">
        <v>0</v>
      </c>
      <c r="F114" s="3" t="e">
        <f>ROUND(СУММПРОИЗВЕСЛИ(1,Определители!I14:I16," ",'Текущие цены с учетом расхода'!M14:M16,Начисления!I14:I16,0),2)</f>
        <v>#NAME?</v>
      </c>
      <c r="G114" s="3"/>
      <c r="H114" s="3"/>
      <c r="I114" s="3"/>
      <c r="J114" s="7"/>
      <c r="K114" s="7"/>
      <c r="L114" s="3"/>
    </row>
    <row r="115" spans="1:12" ht="10.5">
      <c r="A115" s="4">
        <v>21</v>
      </c>
      <c r="B115" s="1" t="s">
        <v>69</v>
      </c>
      <c r="C115" s="8" t="s">
        <v>222</v>
      </c>
      <c r="D115" s="11">
        <v>0</v>
      </c>
      <c r="F115" s="3">
        <f>ROUND((F106+F112+F113),2)</f>
        <v>8219.85</v>
      </c>
      <c r="G115" s="3"/>
      <c r="H115" s="3"/>
      <c r="I115" s="3"/>
      <c r="J115" s="7"/>
      <c r="K115" s="7"/>
      <c r="L115" s="3"/>
    </row>
    <row r="116" spans="1:12" ht="10.5">
      <c r="A116" s="4">
        <v>22</v>
      </c>
      <c r="B116" s="1" t="s">
        <v>70</v>
      </c>
      <c r="C116" s="8" t="s">
        <v>221</v>
      </c>
      <c r="D116" s="11">
        <v>0</v>
      </c>
      <c r="F116" s="3">
        <f>ROUND(SUMIF(Определители!I14:I16,"=2",'Текущие цены с учетом расхода'!B14:B16),2)</f>
        <v>0</v>
      </c>
      <c r="G116" s="3">
        <f>ROUND(SUMIF(Определители!I14:I16,"=2",'Текущие цены с учетом расхода'!C14:C16),2)</f>
        <v>0</v>
      </c>
      <c r="H116" s="3">
        <f>ROUND(SUMIF(Определители!I14:I16,"=2",'Текущие цены с учетом расхода'!D14:D16),2)</f>
        <v>0</v>
      </c>
      <c r="I116" s="3">
        <f>ROUND(SUMIF(Определители!I14:I16,"=2",'Текущие цены с учетом расхода'!E14:E16),2)</f>
        <v>0</v>
      </c>
      <c r="J116" s="7">
        <f>ROUND(SUMIF(Определители!I14:I16,"=2",'Текущие цены с учетом расхода'!I14:I16),8)</f>
        <v>0</v>
      </c>
      <c r="K116" s="7">
        <f>ROUND(SUMIF(Определители!I14:I16,"=2",'Текущие цены с учетом расхода'!K14:K16),8)</f>
        <v>0</v>
      </c>
      <c r="L116" s="3">
        <f>ROUND(SUMIF(Определители!I14:I16,"=2",'Текущие цены с учетом расхода'!F14:F16),2)</f>
        <v>0</v>
      </c>
    </row>
    <row r="117" spans="1:12" ht="10.5">
      <c r="A117" s="4">
        <v>23</v>
      </c>
      <c r="B117" s="1" t="s">
        <v>62</v>
      </c>
      <c r="C117" s="8" t="s">
        <v>221</v>
      </c>
      <c r="D117" s="11">
        <v>0</v>
      </c>
      <c r="F117" s="3"/>
      <c r="G117" s="3"/>
      <c r="H117" s="3"/>
      <c r="I117" s="3"/>
      <c r="J117" s="7"/>
      <c r="K117" s="7"/>
      <c r="L117" s="3"/>
    </row>
    <row r="118" spans="1:12" ht="10.5">
      <c r="A118" s="4">
        <v>24</v>
      </c>
      <c r="B118" s="1" t="s">
        <v>71</v>
      </c>
      <c r="C118" s="8" t="s">
        <v>221</v>
      </c>
      <c r="D118" s="11">
        <v>0</v>
      </c>
      <c r="F118" s="3" t="e">
        <f>ROUND(СУММЕСЛИ2(Определители!I14:I16,"2",Определители!G14:G16,"1",'Текущие цены с учетом расхода'!B14:B16),2)</f>
        <v>#NAME?</v>
      </c>
      <c r="G118" s="3"/>
      <c r="H118" s="3"/>
      <c r="I118" s="3"/>
      <c r="J118" s="7"/>
      <c r="K118" s="7"/>
      <c r="L118" s="3"/>
    </row>
    <row r="119" spans="1:12" ht="10.5">
      <c r="A119" s="4">
        <v>25</v>
      </c>
      <c r="B119" s="1" t="s">
        <v>66</v>
      </c>
      <c r="C119" s="8" t="s">
        <v>221</v>
      </c>
      <c r="D119" s="11">
        <v>0</v>
      </c>
      <c r="F119" s="3">
        <f>ROUND(SUMIF(Определители!I14:I16,"=2",'Текущие цены с учетом расхода'!H14:H16),2)</f>
        <v>0</v>
      </c>
      <c r="G119" s="3"/>
      <c r="H119" s="3"/>
      <c r="I119" s="3"/>
      <c r="J119" s="7"/>
      <c r="K119" s="7"/>
      <c r="L119" s="3"/>
    </row>
    <row r="120" spans="1:12" ht="10.5">
      <c r="A120" s="4">
        <v>26</v>
      </c>
      <c r="B120" s="1" t="s">
        <v>72</v>
      </c>
      <c r="C120" s="8" t="s">
        <v>221</v>
      </c>
      <c r="D120" s="11">
        <v>0</v>
      </c>
      <c r="F120" s="3">
        <f>ROUND(SUMIF(Определители!I14:I16,"=2",'Текущие цены с учетом расхода'!N14:N16),2)</f>
        <v>0</v>
      </c>
      <c r="G120" s="3"/>
      <c r="H120" s="3"/>
      <c r="I120" s="3"/>
      <c r="J120" s="7"/>
      <c r="K120" s="7"/>
      <c r="L120" s="3"/>
    </row>
    <row r="121" spans="1:12" ht="10.5">
      <c r="A121" s="4">
        <v>27</v>
      </c>
      <c r="B121" s="1" t="s">
        <v>73</v>
      </c>
      <c r="C121" s="8" t="s">
        <v>221</v>
      </c>
      <c r="D121" s="11">
        <v>0</v>
      </c>
      <c r="F121" s="3">
        <f>ROUND(SUMIF(Определители!I14:I16,"=2",'Текущие цены с учетом расхода'!O14:O16),2)</f>
        <v>0</v>
      </c>
      <c r="G121" s="3"/>
      <c r="H121" s="3"/>
      <c r="I121" s="3"/>
      <c r="J121" s="7"/>
      <c r="K121" s="7"/>
      <c r="L121" s="3"/>
    </row>
    <row r="122" spans="1:12" ht="10.5">
      <c r="A122" s="4">
        <v>28</v>
      </c>
      <c r="B122" s="1" t="s">
        <v>74</v>
      </c>
      <c r="C122" s="8" t="s">
        <v>222</v>
      </c>
      <c r="D122" s="11">
        <v>0</v>
      </c>
      <c r="F122" s="3">
        <f>ROUND((F116+F120+F121),2)</f>
        <v>0</v>
      </c>
      <c r="G122" s="3"/>
      <c r="H122" s="3"/>
      <c r="I122" s="3"/>
      <c r="J122" s="7"/>
      <c r="K122" s="7"/>
      <c r="L122" s="3"/>
    </row>
    <row r="123" spans="1:12" ht="10.5">
      <c r="A123" s="4">
        <v>29</v>
      </c>
      <c r="B123" s="1" t="s">
        <v>75</v>
      </c>
      <c r="C123" s="8" t="s">
        <v>221</v>
      </c>
      <c r="D123" s="11">
        <v>0</v>
      </c>
      <c r="F123" s="3">
        <f>ROUND(SUMIF(Определители!I14:I16,"=3",'Текущие цены с учетом расхода'!B14:B16),2)</f>
        <v>0</v>
      </c>
      <c r="G123" s="3">
        <f>ROUND(SUMIF(Определители!I14:I16,"=3",'Текущие цены с учетом расхода'!C14:C16),2)</f>
        <v>0</v>
      </c>
      <c r="H123" s="3">
        <f>ROUND(SUMIF(Определители!I14:I16,"=3",'Текущие цены с учетом расхода'!D14:D16),2)</f>
        <v>0</v>
      </c>
      <c r="I123" s="3">
        <f>ROUND(SUMIF(Определители!I14:I16,"=3",'Текущие цены с учетом расхода'!E14:E16),2)</f>
        <v>0</v>
      </c>
      <c r="J123" s="7">
        <f>ROUND(SUMIF(Определители!I14:I16,"=3",'Текущие цены с учетом расхода'!I14:I16),8)</f>
        <v>0</v>
      </c>
      <c r="K123" s="7">
        <f>ROUND(SUMIF(Определители!I14:I16,"=3",'Текущие цены с учетом расхода'!K14:K16),8)</f>
        <v>0</v>
      </c>
      <c r="L123" s="3">
        <f>ROUND(SUMIF(Определители!I14:I16,"=3",'Текущие цены с учетом расхода'!F14:F16),2)</f>
        <v>0</v>
      </c>
    </row>
    <row r="124" spans="1:12" ht="10.5">
      <c r="A124" s="4">
        <v>30</v>
      </c>
      <c r="B124" s="1" t="s">
        <v>66</v>
      </c>
      <c r="C124" s="8" t="s">
        <v>221</v>
      </c>
      <c r="D124" s="11">
        <v>0</v>
      </c>
      <c r="F124" s="3">
        <f>ROUND(SUMIF(Определители!I14:I16,"=3",'Текущие цены с учетом расхода'!H14:H16),2)</f>
        <v>0</v>
      </c>
      <c r="G124" s="3"/>
      <c r="H124" s="3"/>
      <c r="I124" s="3"/>
      <c r="J124" s="7"/>
      <c r="K124" s="7"/>
      <c r="L124" s="3"/>
    </row>
    <row r="125" spans="1:12" ht="10.5">
      <c r="A125" s="4">
        <v>31</v>
      </c>
      <c r="B125" s="1" t="s">
        <v>72</v>
      </c>
      <c r="C125" s="8" t="s">
        <v>221</v>
      </c>
      <c r="D125" s="11">
        <v>0</v>
      </c>
      <c r="F125" s="3">
        <f>ROUND(SUMIF(Определители!I14:I16,"=3",'Текущие цены с учетом расхода'!N14:N16),2)</f>
        <v>0</v>
      </c>
      <c r="G125" s="3"/>
      <c r="H125" s="3"/>
      <c r="I125" s="3"/>
      <c r="J125" s="7"/>
      <c r="K125" s="7"/>
      <c r="L125" s="3"/>
    </row>
    <row r="126" spans="1:12" ht="10.5">
      <c r="A126" s="4">
        <v>32</v>
      </c>
      <c r="B126" s="1" t="s">
        <v>73</v>
      </c>
      <c r="C126" s="8" t="s">
        <v>221</v>
      </c>
      <c r="D126" s="11">
        <v>0</v>
      </c>
      <c r="F126" s="3">
        <f>ROUND(SUMIF(Определители!I14:I16,"=3",'Текущие цены с учетом расхода'!O14:O16),2)</f>
        <v>0</v>
      </c>
      <c r="G126" s="3"/>
      <c r="H126" s="3"/>
      <c r="I126" s="3"/>
      <c r="J126" s="7"/>
      <c r="K126" s="7"/>
      <c r="L126" s="3"/>
    </row>
    <row r="127" spans="1:12" ht="10.5">
      <c r="A127" s="4">
        <v>33</v>
      </c>
      <c r="B127" s="1" t="s">
        <v>76</v>
      </c>
      <c r="C127" s="8" t="s">
        <v>222</v>
      </c>
      <c r="D127" s="11">
        <v>0</v>
      </c>
      <c r="F127" s="3">
        <f>ROUND((F123+F125+F126),2)</f>
        <v>0</v>
      </c>
      <c r="G127" s="3"/>
      <c r="H127" s="3"/>
      <c r="I127" s="3"/>
      <c r="J127" s="7"/>
      <c r="K127" s="7"/>
      <c r="L127" s="3"/>
    </row>
    <row r="128" spans="1:12" ht="10.5">
      <c r="A128" s="4">
        <v>34</v>
      </c>
      <c r="B128" s="1" t="s">
        <v>77</v>
      </c>
      <c r="C128" s="8" t="s">
        <v>221</v>
      </c>
      <c r="D128" s="11">
        <v>0</v>
      </c>
      <c r="F128" s="3">
        <f>ROUND(SUMIF(Определители!I14:I16,"=4",'Текущие цены с учетом расхода'!B14:B16),2)</f>
        <v>0</v>
      </c>
      <c r="G128" s="3">
        <f>ROUND(SUMIF(Определители!I14:I16,"=4",'Текущие цены с учетом расхода'!C14:C16),2)</f>
        <v>0</v>
      </c>
      <c r="H128" s="3">
        <f>ROUND(SUMIF(Определители!I14:I16,"=4",'Текущие цены с учетом расхода'!D14:D16),2)</f>
        <v>0</v>
      </c>
      <c r="I128" s="3">
        <f>ROUND(SUMIF(Определители!I14:I16,"=4",'Текущие цены с учетом расхода'!E14:E16),2)</f>
        <v>0</v>
      </c>
      <c r="J128" s="7">
        <f>ROUND(SUMIF(Определители!I14:I16,"=4",'Текущие цены с учетом расхода'!I14:I16),8)</f>
        <v>0</v>
      </c>
      <c r="K128" s="7">
        <f>ROUND(SUMIF(Определители!I14:I16,"=4",'Текущие цены с учетом расхода'!K14:K16),8)</f>
        <v>0</v>
      </c>
      <c r="L128" s="3">
        <f>ROUND(SUMIF(Определители!I14:I16,"=4",'Текущие цены с учетом расхода'!F14:F16),2)</f>
        <v>0</v>
      </c>
    </row>
    <row r="129" spans="1:12" ht="10.5">
      <c r="A129" s="4">
        <v>35</v>
      </c>
      <c r="B129" s="1" t="s">
        <v>62</v>
      </c>
      <c r="C129" s="8" t="s">
        <v>221</v>
      </c>
      <c r="D129" s="11">
        <v>0</v>
      </c>
      <c r="F129" s="3"/>
      <c r="G129" s="3"/>
      <c r="H129" s="3"/>
      <c r="I129" s="3"/>
      <c r="J129" s="7"/>
      <c r="K129" s="7"/>
      <c r="L129" s="3"/>
    </row>
    <row r="130" spans="1:12" ht="10.5">
      <c r="A130" s="4">
        <v>36</v>
      </c>
      <c r="B130" s="1" t="s">
        <v>78</v>
      </c>
      <c r="C130" s="8" t="s">
        <v>221</v>
      </c>
      <c r="D130" s="11">
        <v>0</v>
      </c>
      <c r="F130" s="3"/>
      <c r="G130" s="3"/>
      <c r="H130" s="3"/>
      <c r="I130" s="3"/>
      <c r="J130" s="7"/>
      <c r="K130" s="7"/>
      <c r="L130" s="3"/>
    </row>
    <row r="131" spans="1:12" ht="10.5">
      <c r="A131" s="4">
        <v>37</v>
      </c>
      <c r="B131" s="1" t="s">
        <v>66</v>
      </c>
      <c r="C131" s="8" t="s">
        <v>221</v>
      </c>
      <c r="D131" s="11">
        <v>0</v>
      </c>
      <c r="F131" s="3">
        <f>ROUND(SUMIF(Определители!I14:I16,"=4",'Текущие цены с учетом расхода'!H14:H16),2)</f>
        <v>0</v>
      </c>
      <c r="G131" s="3"/>
      <c r="H131" s="3"/>
      <c r="I131" s="3"/>
      <c r="J131" s="7"/>
      <c r="K131" s="7"/>
      <c r="L131" s="3"/>
    </row>
    <row r="132" spans="1:12" ht="10.5">
      <c r="A132" s="4">
        <v>38</v>
      </c>
      <c r="B132" s="1" t="s">
        <v>72</v>
      </c>
      <c r="C132" s="8" t="s">
        <v>221</v>
      </c>
      <c r="D132" s="11">
        <v>0</v>
      </c>
      <c r="F132" s="3">
        <f>ROUND(SUMIF(Определители!I14:I16,"=4",'Текущие цены с учетом расхода'!N14:N16),2)</f>
        <v>0</v>
      </c>
      <c r="G132" s="3"/>
      <c r="H132" s="3"/>
      <c r="I132" s="3"/>
      <c r="J132" s="7"/>
      <c r="K132" s="7"/>
      <c r="L132" s="3"/>
    </row>
    <row r="133" spans="1:12" ht="10.5">
      <c r="A133" s="4">
        <v>39</v>
      </c>
      <c r="B133" s="1" t="s">
        <v>73</v>
      </c>
      <c r="C133" s="8" t="s">
        <v>221</v>
      </c>
      <c r="D133" s="11">
        <v>0</v>
      </c>
      <c r="F133" s="3">
        <f>ROUND(SUMIF(Определители!I14:I16,"=4",'Текущие цены с учетом расхода'!O14:O16),2)</f>
        <v>0</v>
      </c>
      <c r="G133" s="3"/>
      <c r="H133" s="3"/>
      <c r="I133" s="3"/>
      <c r="J133" s="7"/>
      <c r="K133" s="7"/>
      <c r="L133" s="3"/>
    </row>
    <row r="134" spans="1:12" ht="10.5">
      <c r="A134" s="4">
        <v>40</v>
      </c>
      <c r="B134" s="1" t="s">
        <v>59</v>
      </c>
      <c r="C134" s="8" t="s">
        <v>221</v>
      </c>
      <c r="D134" s="11">
        <v>0</v>
      </c>
      <c r="F134" s="3" t="e">
        <f>ROUND(СУММПРОИЗВЕСЛИ(1,Определители!I14:I16," ",'Текущие цены с учетом расхода'!M14:M16,Начисления!I14:I16,0),2)</f>
        <v>#NAME?</v>
      </c>
      <c r="G134" s="3"/>
      <c r="H134" s="3"/>
      <c r="I134" s="3"/>
      <c r="J134" s="7"/>
      <c r="K134" s="7"/>
      <c r="L134" s="3"/>
    </row>
    <row r="135" spans="1:12" ht="10.5">
      <c r="A135" s="4">
        <v>41</v>
      </c>
      <c r="B135" s="1" t="s">
        <v>79</v>
      </c>
      <c r="C135" s="8" t="s">
        <v>222</v>
      </c>
      <c r="D135" s="11">
        <v>0</v>
      </c>
      <c r="F135" s="3">
        <f>ROUND((F128+F132+F133),2)</f>
        <v>0</v>
      </c>
      <c r="G135" s="3"/>
      <c r="H135" s="3"/>
      <c r="I135" s="3"/>
      <c r="J135" s="7"/>
      <c r="K135" s="7"/>
      <c r="L135" s="3"/>
    </row>
    <row r="136" spans="1:12" ht="10.5">
      <c r="A136" s="4">
        <v>42</v>
      </c>
      <c r="B136" s="1" t="s">
        <v>80</v>
      </c>
      <c r="C136" s="8" t="s">
        <v>221</v>
      </c>
      <c r="D136" s="11">
        <v>0</v>
      </c>
      <c r="F136" s="3">
        <f>ROUND(SUMIF(Определители!I14:I16,"=5",'Текущие цены с учетом расхода'!B14:B16),2)</f>
        <v>0</v>
      </c>
      <c r="G136" s="3">
        <f>ROUND(SUMIF(Определители!I14:I16,"=5",'Текущие цены с учетом расхода'!C14:C16),2)</f>
        <v>0</v>
      </c>
      <c r="H136" s="3">
        <f>ROUND(SUMIF(Определители!I14:I16,"=5",'Текущие цены с учетом расхода'!D14:D16),2)</f>
        <v>0</v>
      </c>
      <c r="I136" s="3">
        <f>ROUND(SUMIF(Определители!I14:I16,"=5",'Текущие цены с учетом расхода'!E14:E16),2)</f>
        <v>0</v>
      </c>
      <c r="J136" s="7">
        <f>ROUND(SUMIF(Определители!I14:I16,"=5",'Текущие цены с учетом расхода'!I14:I16),8)</f>
        <v>0</v>
      </c>
      <c r="K136" s="7">
        <f>ROUND(SUMIF(Определители!I14:I16,"=5",'Текущие цены с учетом расхода'!K14:K16),8)</f>
        <v>0</v>
      </c>
      <c r="L136" s="3">
        <f>ROUND(SUMIF(Определители!I14:I16,"=5",'Текущие цены с учетом расхода'!F14:F16),2)</f>
        <v>0</v>
      </c>
    </row>
    <row r="137" spans="1:12" ht="10.5">
      <c r="A137" s="4">
        <v>43</v>
      </c>
      <c r="B137" s="1" t="s">
        <v>66</v>
      </c>
      <c r="C137" s="8" t="s">
        <v>221</v>
      </c>
      <c r="D137" s="11">
        <v>0</v>
      </c>
      <c r="F137" s="3">
        <f>ROUND(SUMIF(Определители!I14:I16,"=5",'Текущие цены с учетом расхода'!H14:H16),2)</f>
        <v>0</v>
      </c>
      <c r="G137" s="3"/>
      <c r="H137" s="3"/>
      <c r="I137" s="3"/>
      <c r="J137" s="7"/>
      <c r="K137" s="7"/>
      <c r="L137" s="3"/>
    </row>
    <row r="138" spans="1:12" ht="10.5">
      <c r="A138" s="4">
        <v>44</v>
      </c>
      <c r="B138" s="1" t="s">
        <v>72</v>
      </c>
      <c r="C138" s="8" t="s">
        <v>221</v>
      </c>
      <c r="D138" s="11">
        <v>0</v>
      </c>
      <c r="F138" s="3">
        <f>ROUND(SUMIF(Определители!I14:I16,"=5",'Текущие цены с учетом расхода'!N14:N16),2)</f>
        <v>0</v>
      </c>
      <c r="G138" s="3"/>
      <c r="H138" s="3"/>
      <c r="I138" s="3"/>
      <c r="J138" s="7"/>
      <c r="K138" s="7"/>
      <c r="L138" s="3"/>
    </row>
    <row r="139" spans="1:12" ht="10.5">
      <c r="A139" s="4">
        <v>45</v>
      </c>
      <c r="B139" s="1" t="s">
        <v>73</v>
      </c>
      <c r="C139" s="8" t="s">
        <v>221</v>
      </c>
      <c r="D139" s="11">
        <v>0</v>
      </c>
      <c r="F139" s="3">
        <f>ROUND(SUMIF(Определители!I14:I16,"=5",'Текущие цены с учетом расхода'!O14:O16),2)</f>
        <v>0</v>
      </c>
      <c r="G139" s="3"/>
      <c r="H139" s="3"/>
      <c r="I139" s="3"/>
      <c r="J139" s="7"/>
      <c r="K139" s="7"/>
      <c r="L139" s="3"/>
    </row>
    <row r="140" spans="1:12" ht="10.5">
      <c r="A140" s="4">
        <v>46</v>
      </c>
      <c r="B140" s="1" t="s">
        <v>81</v>
      </c>
      <c r="C140" s="8" t="s">
        <v>222</v>
      </c>
      <c r="D140" s="11">
        <v>0</v>
      </c>
      <c r="F140" s="3">
        <f>ROUND((F136+F138+F139),2)</f>
        <v>0</v>
      </c>
      <c r="G140" s="3"/>
      <c r="H140" s="3"/>
      <c r="I140" s="3"/>
      <c r="J140" s="7"/>
      <c r="K140" s="7"/>
      <c r="L140" s="3"/>
    </row>
    <row r="141" spans="1:12" ht="10.5">
      <c r="A141" s="4">
        <v>47</v>
      </c>
      <c r="B141" s="1" t="s">
        <v>82</v>
      </c>
      <c r="C141" s="8" t="s">
        <v>221</v>
      </c>
      <c r="D141" s="11">
        <v>0</v>
      </c>
      <c r="F141" s="3">
        <f>ROUND(SUMIF(Определители!I14:I16,"=6",'Текущие цены с учетом расхода'!B14:B16),2)</f>
        <v>0</v>
      </c>
      <c r="G141" s="3">
        <f>ROUND(SUMIF(Определители!I14:I16,"=6",'Текущие цены с учетом расхода'!C14:C16),2)</f>
        <v>0</v>
      </c>
      <c r="H141" s="3">
        <f>ROUND(SUMIF(Определители!I14:I16,"=6",'Текущие цены с учетом расхода'!D14:D16),2)</f>
        <v>0</v>
      </c>
      <c r="I141" s="3">
        <f>ROUND(SUMIF(Определители!I14:I16,"=6",'Текущие цены с учетом расхода'!E14:E16),2)</f>
        <v>0</v>
      </c>
      <c r="J141" s="7">
        <f>ROUND(SUMIF(Определители!I14:I16,"=6",'Текущие цены с учетом расхода'!I14:I16),8)</f>
        <v>0</v>
      </c>
      <c r="K141" s="7">
        <f>ROUND(SUMIF(Определители!I14:I16,"=6",'Текущие цены с учетом расхода'!K14:K16),8)</f>
        <v>0</v>
      </c>
      <c r="L141" s="3">
        <f>ROUND(SUMIF(Определители!I14:I16,"=6",'Текущие цены с учетом расхода'!F14:F16),2)</f>
        <v>0</v>
      </c>
    </row>
    <row r="142" spans="1:12" ht="10.5">
      <c r="A142" s="4">
        <v>48</v>
      </c>
      <c r="B142" s="1" t="s">
        <v>66</v>
      </c>
      <c r="C142" s="8" t="s">
        <v>221</v>
      </c>
      <c r="D142" s="11">
        <v>0</v>
      </c>
      <c r="F142" s="3">
        <f>ROUND(SUMIF(Определители!I14:I16,"=6",'Текущие цены с учетом расхода'!H14:H16),2)</f>
        <v>0</v>
      </c>
      <c r="G142" s="3"/>
      <c r="H142" s="3"/>
      <c r="I142" s="3"/>
      <c r="J142" s="7"/>
      <c r="K142" s="7"/>
      <c r="L142" s="3"/>
    </row>
    <row r="143" spans="1:12" ht="10.5">
      <c r="A143" s="4">
        <v>49</v>
      </c>
      <c r="B143" s="1" t="s">
        <v>72</v>
      </c>
      <c r="C143" s="8" t="s">
        <v>221</v>
      </c>
      <c r="D143" s="11">
        <v>0</v>
      </c>
      <c r="F143" s="3">
        <f>ROUND(SUMIF(Определители!I14:I16,"=6",'Текущие цены с учетом расхода'!N14:N16),2)</f>
        <v>0</v>
      </c>
      <c r="G143" s="3"/>
      <c r="H143" s="3"/>
      <c r="I143" s="3"/>
      <c r="J143" s="7"/>
      <c r="K143" s="7"/>
      <c r="L143" s="3"/>
    </row>
    <row r="144" spans="1:12" ht="10.5">
      <c r="A144" s="4">
        <v>50</v>
      </c>
      <c r="B144" s="1" t="s">
        <v>73</v>
      </c>
      <c r="C144" s="8" t="s">
        <v>221</v>
      </c>
      <c r="D144" s="11">
        <v>0</v>
      </c>
      <c r="F144" s="3">
        <f>ROUND(SUMIF(Определители!I14:I16,"=6",'Текущие цены с учетом расхода'!O14:O16),2)</f>
        <v>0</v>
      </c>
      <c r="G144" s="3"/>
      <c r="H144" s="3"/>
      <c r="I144" s="3"/>
      <c r="J144" s="7"/>
      <c r="K144" s="7"/>
      <c r="L144" s="3"/>
    </row>
    <row r="145" spans="1:12" ht="10.5">
      <c r="A145" s="4">
        <v>51</v>
      </c>
      <c r="B145" s="1" t="s">
        <v>83</v>
      </c>
      <c r="C145" s="8" t="s">
        <v>222</v>
      </c>
      <c r="D145" s="11">
        <v>0</v>
      </c>
      <c r="F145" s="3">
        <f>ROUND((F141+F143+F144),2)</f>
        <v>0</v>
      </c>
      <c r="G145" s="3"/>
      <c r="H145" s="3"/>
      <c r="I145" s="3"/>
      <c r="J145" s="7"/>
      <c r="K145" s="7"/>
      <c r="L145" s="3"/>
    </row>
    <row r="146" spans="1:12" ht="10.5">
      <c r="A146" s="4">
        <v>52</v>
      </c>
      <c r="B146" s="1" t="s">
        <v>84</v>
      </c>
      <c r="C146" s="8" t="s">
        <v>221</v>
      </c>
      <c r="D146" s="11">
        <v>0</v>
      </c>
      <c r="F146" s="3">
        <f>ROUND(SUMIF(Определители!I14:I16,"=7",'Текущие цены с учетом расхода'!B14:B16),2)</f>
        <v>0</v>
      </c>
      <c r="G146" s="3">
        <f>ROUND(SUMIF(Определители!I14:I16,"=7",'Текущие цены с учетом расхода'!C14:C16),2)</f>
        <v>0</v>
      </c>
      <c r="H146" s="3">
        <f>ROUND(SUMIF(Определители!I14:I16,"=7",'Текущие цены с учетом расхода'!D14:D16),2)</f>
        <v>0</v>
      </c>
      <c r="I146" s="3">
        <f>ROUND(SUMIF(Определители!I14:I16,"=7",'Текущие цены с учетом расхода'!E14:E16),2)</f>
        <v>0</v>
      </c>
      <c r="J146" s="7">
        <f>ROUND(SUMIF(Определители!I14:I16,"=7",'Текущие цены с учетом расхода'!I14:I16),8)</f>
        <v>0</v>
      </c>
      <c r="K146" s="7">
        <f>ROUND(SUMIF(Определители!I14:I16,"=7",'Текущие цены с учетом расхода'!K14:K16),8)</f>
        <v>0</v>
      </c>
      <c r="L146" s="3">
        <f>ROUND(SUMIF(Определители!I14:I16,"=7",'Текущие цены с учетом расхода'!F14:F16),2)</f>
        <v>0</v>
      </c>
    </row>
    <row r="147" spans="1:12" ht="10.5">
      <c r="A147" s="4">
        <v>53</v>
      </c>
      <c r="B147" s="1" t="s">
        <v>62</v>
      </c>
      <c r="C147" s="8" t="s">
        <v>221</v>
      </c>
      <c r="D147" s="11">
        <v>0</v>
      </c>
      <c r="F147" s="3"/>
      <c r="G147" s="3"/>
      <c r="H147" s="3"/>
      <c r="I147" s="3"/>
      <c r="J147" s="7"/>
      <c r="K147" s="7"/>
      <c r="L147" s="3"/>
    </row>
    <row r="148" spans="1:12" ht="10.5">
      <c r="A148" s="4">
        <v>54</v>
      </c>
      <c r="B148" s="1" t="s">
        <v>85</v>
      </c>
      <c r="C148" s="8" t="s">
        <v>221</v>
      </c>
      <c r="D148" s="11">
        <v>0</v>
      </c>
      <c r="F148" s="3" t="e">
        <f>ROUND(СУММЕСЛИ2(Определители!I14:I16,"2",Определители!G14:G16,"1",'Текущие цены с учетом расхода'!B14:B16),2)</f>
        <v>#NAME?</v>
      </c>
      <c r="G148" s="3"/>
      <c r="H148" s="3"/>
      <c r="I148" s="3"/>
      <c r="J148" s="7"/>
      <c r="K148" s="7"/>
      <c r="L148" s="3"/>
    </row>
    <row r="149" spans="1:12" ht="10.5">
      <c r="A149" s="4">
        <v>55</v>
      </c>
      <c r="B149" s="1" t="s">
        <v>66</v>
      </c>
      <c r="C149" s="8" t="s">
        <v>221</v>
      </c>
      <c r="D149" s="11">
        <v>0</v>
      </c>
      <c r="F149" s="3">
        <f>ROUND(SUMIF(Определители!I14:I16,"=7",'Текущие цены с учетом расхода'!H14:H16),2)</f>
        <v>0</v>
      </c>
      <c r="G149" s="3"/>
      <c r="H149" s="3"/>
      <c r="I149" s="3"/>
      <c r="J149" s="7"/>
      <c r="K149" s="7"/>
      <c r="L149" s="3"/>
    </row>
    <row r="150" spans="1:12" ht="10.5">
      <c r="A150" s="4">
        <v>56</v>
      </c>
      <c r="B150" s="1" t="s">
        <v>86</v>
      </c>
      <c r="C150" s="8" t="s">
        <v>221</v>
      </c>
      <c r="D150" s="11">
        <v>0</v>
      </c>
      <c r="F150" s="3">
        <f>ROUND(SUMIF(Определители!I14:I16,"=7",'Текущие цены с учетом расхода'!N14:N16),2)</f>
        <v>0</v>
      </c>
      <c r="G150" s="3"/>
      <c r="H150" s="3"/>
      <c r="I150" s="3"/>
      <c r="J150" s="7"/>
      <c r="K150" s="7"/>
      <c r="L150" s="3"/>
    </row>
    <row r="151" spans="1:12" ht="10.5">
      <c r="A151" s="4">
        <v>57</v>
      </c>
      <c r="B151" s="1" t="s">
        <v>73</v>
      </c>
      <c r="C151" s="8" t="s">
        <v>221</v>
      </c>
      <c r="D151" s="11">
        <v>0</v>
      </c>
      <c r="F151" s="3">
        <f>ROUND(SUMIF(Определители!I14:I16,"=7",'Текущие цены с учетом расхода'!O14:O16),2)</f>
        <v>0</v>
      </c>
      <c r="G151" s="3"/>
      <c r="H151" s="3"/>
      <c r="I151" s="3"/>
      <c r="J151" s="7"/>
      <c r="K151" s="7"/>
      <c r="L151" s="3"/>
    </row>
    <row r="152" spans="1:12" ht="10.5">
      <c r="A152" s="4">
        <v>58</v>
      </c>
      <c r="B152" s="1" t="s">
        <v>87</v>
      </c>
      <c r="C152" s="8" t="s">
        <v>222</v>
      </c>
      <c r="D152" s="11">
        <v>0</v>
      </c>
      <c r="F152" s="3">
        <f>ROUND((F146+F150+F151),2)</f>
        <v>0</v>
      </c>
      <c r="G152" s="3"/>
      <c r="H152" s="3"/>
      <c r="I152" s="3"/>
      <c r="J152" s="7"/>
      <c r="K152" s="7"/>
      <c r="L152" s="3"/>
    </row>
    <row r="153" spans="1:12" ht="10.5">
      <c r="A153" s="4">
        <v>59</v>
      </c>
      <c r="B153" s="1" t="s">
        <v>88</v>
      </c>
      <c r="C153" s="8" t="s">
        <v>221</v>
      </c>
      <c r="D153" s="11">
        <v>0</v>
      </c>
      <c r="F153" s="3">
        <f>ROUND(SUMIF(Определители!I14:I16,"=9",'Текущие цены с учетом расхода'!B14:B16),2)</f>
        <v>0</v>
      </c>
      <c r="G153" s="3">
        <f>ROUND(SUMIF(Определители!I14:I16,"=9",'Текущие цены с учетом расхода'!C14:C16),2)</f>
        <v>0</v>
      </c>
      <c r="H153" s="3">
        <f>ROUND(SUMIF(Определители!I14:I16,"=9",'Текущие цены с учетом расхода'!D14:D16),2)</f>
        <v>0</v>
      </c>
      <c r="I153" s="3">
        <f>ROUND(SUMIF(Определители!I14:I16,"=9",'Текущие цены с учетом расхода'!E14:E16),2)</f>
        <v>0</v>
      </c>
      <c r="J153" s="7">
        <f>ROUND(SUMIF(Определители!I14:I16,"=9",'Текущие цены с учетом расхода'!I14:I16),8)</f>
        <v>0</v>
      </c>
      <c r="K153" s="7">
        <f>ROUND(SUMIF(Определители!I14:I16,"=9",'Текущие цены с учетом расхода'!K14:K16),8)</f>
        <v>0</v>
      </c>
      <c r="L153" s="3">
        <f>ROUND(SUMIF(Определители!I14:I16,"=9",'Текущие цены с учетом расхода'!F14:F16),2)</f>
        <v>0</v>
      </c>
    </row>
    <row r="154" spans="1:12" ht="10.5">
      <c r="A154" s="4">
        <v>60</v>
      </c>
      <c r="B154" s="1" t="s">
        <v>86</v>
      </c>
      <c r="C154" s="8" t="s">
        <v>221</v>
      </c>
      <c r="D154" s="11">
        <v>0</v>
      </c>
      <c r="F154" s="3">
        <f>ROUND(SUMIF(Определители!I14:I16,"=9",'Текущие цены с учетом расхода'!N14:N16),2)</f>
        <v>0</v>
      </c>
      <c r="G154" s="3"/>
      <c r="H154" s="3"/>
      <c r="I154" s="3"/>
      <c r="J154" s="7"/>
      <c r="K154" s="7"/>
      <c r="L154" s="3"/>
    </row>
    <row r="155" spans="1:12" ht="10.5">
      <c r="A155" s="4">
        <v>61</v>
      </c>
      <c r="B155" s="1" t="s">
        <v>73</v>
      </c>
      <c r="C155" s="8" t="s">
        <v>221</v>
      </c>
      <c r="D155" s="11">
        <v>0</v>
      </c>
      <c r="F155" s="3">
        <f>ROUND(SUMIF(Определители!I14:I16,"=9",'Текущие цены с учетом расхода'!O14:O16),2)</f>
        <v>0</v>
      </c>
      <c r="G155" s="3"/>
      <c r="H155" s="3"/>
      <c r="I155" s="3"/>
      <c r="J155" s="7"/>
      <c r="K155" s="7"/>
      <c r="L155" s="3"/>
    </row>
    <row r="156" spans="1:12" ht="10.5">
      <c r="A156" s="4">
        <v>62</v>
      </c>
      <c r="B156" s="1" t="s">
        <v>89</v>
      </c>
      <c r="C156" s="8" t="s">
        <v>222</v>
      </c>
      <c r="D156" s="11">
        <v>0</v>
      </c>
      <c r="F156" s="3">
        <f>ROUND((F153+F154+F155),2)</f>
        <v>0</v>
      </c>
      <c r="G156" s="3"/>
      <c r="H156" s="3"/>
      <c r="I156" s="3"/>
      <c r="J156" s="7"/>
      <c r="K156" s="7"/>
      <c r="L156" s="3"/>
    </row>
    <row r="157" spans="1:12" ht="10.5">
      <c r="A157" s="4">
        <v>63</v>
      </c>
      <c r="B157" s="1" t="s">
        <v>90</v>
      </c>
      <c r="C157" s="8" t="s">
        <v>221</v>
      </c>
      <c r="D157" s="11">
        <v>0</v>
      </c>
      <c r="F157" s="3">
        <f>ROUND(SUMIF(Определители!I14:I16,"=:",'Текущие цены с учетом расхода'!B14:B16),2)</f>
        <v>0</v>
      </c>
      <c r="G157" s="3">
        <f>ROUND(SUMIF(Определители!I14:I16,"=:",'Текущие цены с учетом расхода'!C14:C16),2)</f>
        <v>0</v>
      </c>
      <c r="H157" s="3">
        <f>ROUND(SUMIF(Определители!I14:I16,"=:",'Текущие цены с учетом расхода'!D14:D16),2)</f>
        <v>0</v>
      </c>
      <c r="I157" s="3">
        <f>ROUND(SUMIF(Определители!I14:I16,"=:",'Текущие цены с учетом расхода'!E14:E16),2)</f>
        <v>0</v>
      </c>
      <c r="J157" s="7">
        <f>ROUND(SUMIF(Определители!I14:I16,"=:",'Текущие цены с учетом расхода'!I14:I16),8)</f>
        <v>0</v>
      </c>
      <c r="K157" s="7">
        <f>ROUND(SUMIF(Определители!I14:I16,"=:",'Текущие цены с учетом расхода'!K14:K16),8)</f>
        <v>0</v>
      </c>
      <c r="L157" s="3">
        <f>ROUND(SUMIF(Определители!I14:I16,"=:",'Текущие цены с учетом расхода'!F14:F16),2)</f>
        <v>0</v>
      </c>
    </row>
    <row r="158" spans="1:12" ht="10.5">
      <c r="A158" s="4">
        <v>64</v>
      </c>
      <c r="B158" s="1" t="s">
        <v>66</v>
      </c>
      <c r="C158" s="8" t="s">
        <v>221</v>
      </c>
      <c r="D158" s="11">
        <v>0</v>
      </c>
      <c r="F158" s="3">
        <f>ROUND(SUMIF(Определители!I14:I16,"=:",'Текущие цены с учетом расхода'!H14:H16),2)</f>
        <v>0</v>
      </c>
      <c r="G158" s="3"/>
      <c r="H158" s="3"/>
      <c r="I158" s="3"/>
      <c r="J158" s="7"/>
      <c r="K158" s="7"/>
      <c r="L158" s="3"/>
    </row>
    <row r="159" spans="1:12" ht="10.5">
      <c r="A159" s="4">
        <v>65</v>
      </c>
      <c r="B159" s="1" t="s">
        <v>86</v>
      </c>
      <c r="C159" s="8" t="s">
        <v>221</v>
      </c>
      <c r="D159" s="11">
        <v>0</v>
      </c>
      <c r="F159" s="3">
        <f>ROUND(SUMIF(Определители!I14:I16,"=:",'Текущие цены с учетом расхода'!N14:N16),2)</f>
        <v>0</v>
      </c>
      <c r="G159" s="3"/>
      <c r="H159" s="3"/>
      <c r="I159" s="3"/>
      <c r="J159" s="7"/>
      <c r="K159" s="7"/>
      <c r="L159" s="3"/>
    </row>
    <row r="160" spans="1:12" ht="10.5">
      <c r="A160" s="4">
        <v>66</v>
      </c>
      <c r="B160" s="1" t="s">
        <v>73</v>
      </c>
      <c r="C160" s="8" t="s">
        <v>221</v>
      </c>
      <c r="D160" s="11">
        <v>0</v>
      </c>
      <c r="F160" s="3">
        <f>ROUND(SUMIF(Определители!I14:I16,"=:",'Текущие цены с учетом расхода'!O14:O16),2)</f>
        <v>0</v>
      </c>
      <c r="G160" s="3"/>
      <c r="H160" s="3"/>
      <c r="I160" s="3"/>
      <c r="J160" s="7"/>
      <c r="K160" s="7"/>
      <c r="L160" s="3"/>
    </row>
    <row r="161" spans="1:12" ht="10.5">
      <c r="A161" s="4">
        <v>67</v>
      </c>
      <c r="B161" s="1" t="s">
        <v>91</v>
      </c>
      <c r="C161" s="8" t="s">
        <v>222</v>
      </c>
      <c r="D161" s="11">
        <v>0</v>
      </c>
      <c r="F161" s="3">
        <f>ROUND((F157+F159+F160),2)</f>
        <v>0</v>
      </c>
      <c r="G161" s="3"/>
      <c r="H161" s="3"/>
      <c r="I161" s="3"/>
      <c r="J161" s="7"/>
      <c r="K161" s="7"/>
      <c r="L161" s="3"/>
    </row>
    <row r="162" spans="1:12" ht="10.5">
      <c r="A162" s="4">
        <v>68</v>
      </c>
      <c r="B162" s="1" t="s">
        <v>92</v>
      </c>
      <c r="C162" s="8" t="s">
        <v>221</v>
      </c>
      <c r="D162" s="11">
        <v>0</v>
      </c>
      <c r="F162" s="3">
        <f>ROUND(SUMIF(Определители!I14:I16,"=8",'Текущие цены с учетом расхода'!B14:B16),2)</f>
        <v>0</v>
      </c>
      <c r="G162" s="3">
        <f>ROUND(SUMIF(Определители!I14:I16,"=8",'Текущие цены с учетом расхода'!C14:C16),2)</f>
        <v>0</v>
      </c>
      <c r="H162" s="3">
        <f>ROUND(SUMIF(Определители!I14:I16,"=8",'Текущие цены с учетом расхода'!D14:D16),2)</f>
        <v>0</v>
      </c>
      <c r="I162" s="3">
        <f>ROUND(SUMIF(Определители!I14:I16,"=8",'Текущие цены с учетом расхода'!E14:E16),2)</f>
        <v>0</v>
      </c>
      <c r="J162" s="7">
        <f>ROUND(SUMIF(Определители!I14:I16,"=8",'Текущие цены с учетом расхода'!I14:I16),8)</f>
        <v>0</v>
      </c>
      <c r="K162" s="7">
        <f>ROUND(SUMIF(Определители!I14:I16,"=8",'Текущие цены с учетом расхода'!K14:K16),8)</f>
        <v>0</v>
      </c>
      <c r="L162" s="3">
        <f>ROUND(SUMIF(Определители!I14:I16,"=8",'Текущие цены с учетом расхода'!F14:F16),2)</f>
        <v>0</v>
      </c>
    </row>
    <row r="163" spans="1:12" ht="10.5">
      <c r="A163" s="4">
        <v>69</v>
      </c>
      <c r="B163" s="1" t="s">
        <v>66</v>
      </c>
      <c r="C163" s="8" t="s">
        <v>221</v>
      </c>
      <c r="D163" s="11">
        <v>0</v>
      </c>
      <c r="F163" s="3">
        <f>ROUND(SUMIF(Определители!I14:I16,"=8",'Текущие цены с учетом расхода'!H14:H16),2)</f>
        <v>0</v>
      </c>
      <c r="G163" s="3"/>
      <c r="H163" s="3"/>
      <c r="I163" s="3"/>
      <c r="J163" s="7"/>
      <c r="K163" s="7"/>
      <c r="L163" s="3"/>
    </row>
    <row r="164" spans="1:12" ht="10.5">
      <c r="A164" s="4">
        <v>70</v>
      </c>
      <c r="B164" s="1" t="s">
        <v>112</v>
      </c>
      <c r="C164" s="8" t="s">
        <v>222</v>
      </c>
      <c r="D164" s="11">
        <v>0</v>
      </c>
      <c r="F164" s="3" t="e">
        <f>ROUND((F105+F115+F122+F127+F135+F140+F145+F152+F156+F161+F162),2)</f>
        <v>#NAME?</v>
      </c>
      <c r="G164" s="3">
        <f>ROUND((G105+G115+G122+G127+G135+G140+G145+G152+G156+G161+G162),2)</f>
        <v>0</v>
      </c>
      <c r="H164" s="3">
        <f>ROUND((H105+H115+H122+H127+H135+H140+H145+H152+H156+H161+H162),2)</f>
        <v>0</v>
      </c>
      <c r="I164" s="3">
        <f>ROUND((I105+I115+I122+I127+I135+I140+I145+I152+I156+I161+I162),2)</f>
        <v>0</v>
      </c>
      <c r="J164" s="7">
        <f>ROUND((J105+J115+J122+J127+J135+J140+J145+J152+J156+J161+J162),8)</f>
        <v>0</v>
      </c>
      <c r="K164" s="7">
        <f>ROUND((K105+K115+K122+K127+K135+K140+K145+K152+K156+K161+K162),8)</f>
        <v>0</v>
      </c>
      <c r="L164" s="3">
        <f>ROUND((L105+L115+L122+L127+L135+L140+L145+L152+L156+L161+L162),2)</f>
        <v>0</v>
      </c>
    </row>
    <row r="165" spans="1:12" ht="10.5">
      <c r="A165" s="4">
        <v>71</v>
      </c>
      <c r="B165" s="1" t="s">
        <v>94</v>
      </c>
      <c r="C165" s="8" t="s">
        <v>222</v>
      </c>
      <c r="D165" s="11">
        <v>0</v>
      </c>
      <c r="F165" s="3">
        <f>ROUND((F111+F119+F124+F131+F137+F142+F149+F158+F163),2)</f>
        <v>0</v>
      </c>
      <c r="G165" s="3"/>
      <c r="H165" s="3"/>
      <c r="I165" s="3"/>
      <c r="J165" s="7"/>
      <c r="K165" s="7"/>
      <c r="L165" s="3"/>
    </row>
    <row r="166" spans="1:12" ht="10.5">
      <c r="A166" s="4">
        <v>72</v>
      </c>
      <c r="B166" s="1" t="s">
        <v>95</v>
      </c>
      <c r="C166" s="8" t="s">
        <v>222</v>
      </c>
      <c r="D166" s="11">
        <v>0</v>
      </c>
      <c r="F166" s="3">
        <f>ROUND((F112+F120+F125+F132+F138+F143+F150+F154+F159),2)</f>
        <v>0</v>
      </c>
      <c r="G166" s="3"/>
      <c r="H166" s="3"/>
      <c r="I166" s="3"/>
      <c r="J166" s="7"/>
      <c r="K166" s="7"/>
      <c r="L166" s="3"/>
    </row>
    <row r="167" spans="1:12" ht="10.5">
      <c r="A167" s="4">
        <v>73</v>
      </c>
      <c r="B167" s="1" t="s">
        <v>96</v>
      </c>
      <c r="C167" s="8" t="s">
        <v>222</v>
      </c>
      <c r="D167" s="11">
        <v>0</v>
      </c>
      <c r="F167" s="3">
        <f>ROUND((F113+F121+F126+F133+F139+F144+F151+F155+F160),2)</f>
        <v>0</v>
      </c>
      <c r="G167" s="3"/>
      <c r="H167" s="3"/>
      <c r="I167" s="3"/>
      <c r="J167" s="7"/>
      <c r="K167" s="7"/>
      <c r="L167" s="3"/>
    </row>
    <row r="168" spans="1:12" ht="10.5">
      <c r="A168" s="4">
        <v>74</v>
      </c>
      <c r="B168" s="1" t="s">
        <v>97</v>
      </c>
      <c r="C168" s="8" t="s">
        <v>223</v>
      </c>
      <c r="D168" s="11">
        <v>0</v>
      </c>
      <c r="F168" s="3">
        <f>ROUND(SUM('Текущие цены с учетом расхода'!X14:X16),2)</f>
        <v>0</v>
      </c>
      <c r="G168" s="3"/>
      <c r="H168" s="3"/>
      <c r="I168" s="3"/>
      <c r="J168" s="7"/>
      <c r="K168" s="7"/>
      <c r="L168" s="3">
        <f>ROUND(SUM('Текущие цены с учетом расхода'!X14:X16),2)</f>
        <v>0</v>
      </c>
    </row>
    <row r="169" spans="1:12" ht="10.5">
      <c r="A169" s="4">
        <v>75</v>
      </c>
      <c r="B169" s="1" t="s">
        <v>98</v>
      </c>
      <c r="C169" s="8" t="s">
        <v>223</v>
      </c>
      <c r="D169" s="11">
        <v>0</v>
      </c>
      <c r="F169" s="3">
        <f>ROUND(SUM(G169:N169),2)</f>
        <v>0</v>
      </c>
      <c r="G169" s="3"/>
      <c r="H169" s="3"/>
      <c r="I169" s="3"/>
      <c r="J169" s="7"/>
      <c r="K169" s="7"/>
      <c r="L169" s="3">
        <f>ROUND(SUM('Текущие цены с учетом расхода'!AE14:AE16),2)</f>
        <v>0</v>
      </c>
    </row>
    <row r="170" spans="1:12" ht="10.5">
      <c r="A170" s="4">
        <v>76</v>
      </c>
      <c r="B170" s="1" t="s">
        <v>99</v>
      </c>
      <c r="C170" s="8" t="s">
        <v>223</v>
      </c>
      <c r="D170" s="11">
        <v>0</v>
      </c>
      <c r="F170" s="3">
        <f>ROUND(SUM('Текущие цены с учетом расхода'!C14:C16),2)</f>
        <v>0</v>
      </c>
      <c r="G170" s="3"/>
      <c r="H170" s="3"/>
      <c r="I170" s="3"/>
      <c r="J170" s="7"/>
      <c r="K170" s="7"/>
      <c r="L170" s="3"/>
    </row>
    <row r="171" spans="1:12" ht="10.5">
      <c r="A171" s="4">
        <v>77</v>
      </c>
      <c r="B171" s="1" t="s">
        <v>100</v>
      </c>
      <c r="C171" s="8" t="s">
        <v>223</v>
      </c>
      <c r="D171" s="11">
        <v>0</v>
      </c>
      <c r="F171" s="3">
        <f>ROUND(SUM('Текущие цены с учетом расхода'!E14:E16),2)</f>
        <v>0</v>
      </c>
      <c r="G171" s="3"/>
      <c r="H171" s="3"/>
      <c r="I171" s="3"/>
      <c r="J171" s="7"/>
      <c r="K171" s="7"/>
      <c r="L171" s="3"/>
    </row>
    <row r="172" spans="1:12" ht="10.5">
      <c r="A172" s="4">
        <v>78</v>
      </c>
      <c r="B172" s="1" t="s">
        <v>101</v>
      </c>
      <c r="C172" s="8" t="s">
        <v>224</v>
      </c>
      <c r="D172" s="11">
        <v>0</v>
      </c>
      <c r="F172" s="3">
        <f>ROUND((F170+F171),2)</f>
        <v>0</v>
      </c>
      <c r="G172" s="3"/>
      <c r="H172" s="3"/>
      <c r="I172" s="3"/>
      <c r="J172" s="7"/>
      <c r="K172" s="7"/>
      <c r="L172" s="3"/>
    </row>
    <row r="173" spans="1:12" ht="10.5">
      <c r="A173" s="4">
        <v>79</v>
      </c>
      <c r="B173" s="1" t="s">
        <v>102</v>
      </c>
      <c r="C173" s="8" t="s">
        <v>223</v>
      </c>
      <c r="D173" s="11">
        <v>0</v>
      </c>
      <c r="F173" s="3"/>
      <c r="G173" s="3"/>
      <c r="H173" s="3"/>
      <c r="I173" s="3"/>
      <c r="J173" s="7" t="e">
        <f>ROUND(SUM('Текущие цены с учетом расхода'!I14:I16),8)</f>
        <v>#NAME?</v>
      </c>
      <c r="K173" s="7"/>
      <c r="L173" s="3"/>
    </row>
    <row r="174" spans="1:12" ht="10.5">
      <c r="A174" s="4">
        <v>80</v>
      </c>
      <c r="B174" s="1" t="s">
        <v>103</v>
      </c>
      <c r="C174" s="8" t="s">
        <v>223</v>
      </c>
      <c r="D174" s="11">
        <v>0</v>
      </c>
      <c r="F174" s="3"/>
      <c r="G174" s="3"/>
      <c r="H174" s="3"/>
      <c r="I174" s="3"/>
      <c r="J174" s="7" t="e">
        <f>ROUND(SUM('Текущие цены с учетом расхода'!K14:K16),8)</f>
        <v>#NAME?</v>
      </c>
      <c r="K174" s="7"/>
      <c r="L174" s="3"/>
    </row>
    <row r="175" spans="1:12" ht="10.5">
      <c r="A175" s="4">
        <v>81</v>
      </c>
      <c r="B175" s="1" t="s">
        <v>104</v>
      </c>
      <c r="C175" s="8" t="s">
        <v>224</v>
      </c>
      <c r="D175" s="11">
        <v>0</v>
      </c>
      <c r="F175" s="3"/>
      <c r="G175" s="3"/>
      <c r="H175" s="3"/>
      <c r="I175" s="3"/>
      <c r="J175" s="7" t="e">
        <f>ROUND((J173+J174),8)</f>
        <v>#NAME?</v>
      </c>
      <c r="K175" s="7"/>
      <c r="L175" s="3"/>
    </row>
    <row r="176" spans="1:13" s="5" customFormat="1" ht="10.5">
      <c r="A176" s="2"/>
      <c r="B176" s="5" t="s">
        <v>208</v>
      </c>
      <c r="C176" s="5" t="s">
        <v>209</v>
      </c>
      <c r="D176" s="12" t="s">
        <v>210</v>
      </c>
      <c r="E176" s="5" t="s">
        <v>211</v>
      </c>
      <c r="F176" s="5" t="s">
        <v>212</v>
      </c>
      <c r="G176" s="5" t="s">
        <v>213</v>
      </c>
      <c r="H176" s="5" t="s">
        <v>214</v>
      </c>
      <c r="I176" s="5" t="s">
        <v>215</v>
      </c>
      <c r="J176" s="5" t="s">
        <v>216</v>
      </c>
      <c r="K176" s="5" t="s">
        <v>217</v>
      </c>
      <c r="L176" s="5" t="s">
        <v>218</v>
      </c>
      <c r="M176" s="5" t="s">
        <v>219</v>
      </c>
    </row>
    <row r="177" spans="1:14" ht="10.5">
      <c r="A177" s="4">
        <v>1</v>
      </c>
      <c r="B177" s="1" t="s">
        <v>111</v>
      </c>
      <c r="C177" s="8" t="s">
        <v>220</v>
      </c>
      <c r="D177" s="11">
        <v>0</v>
      </c>
      <c r="E177" s="11"/>
      <c r="F177" s="3">
        <f>ROUND(SUM('Текущие цены с учетом расхода'!B6:B16),2)</f>
        <v>9452.83</v>
      </c>
      <c r="G177" s="3">
        <f>ROUND(SUM('Текущие цены с учетом расхода'!C6:C16),2)</f>
        <v>1231.85</v>
      </c>
      <c r="H177" s="3">
        <f>ROUND(SUM('Текущие цены с учетом расхода'!D6:D16),2)</f>
        <v>1.13</v>
      </c>
      <c r="I177" s="3">
        <f>ROUND(SUM('Текущие цены с учетом расхода'!E6:E16),2)</f>
        <v>0.73</v>
      </c>
      <c r="J177" s="7" t="e">
        <f>ROUND(SUM('Текущие цены с учетом расхода'!I6:I16),8)</f>
        <v>#NAME?</v>
      </c>
      <c r="K177" s="7" t="e">
        <f>ROUND(SUM('Текущие цены с учетом расхода'!K6:K16),8)</f>
        <v>#NAME?</v>
      </c>
      <c r="L177" s="3">
        <f>ROUND(SUM('Текущие цены с учетом расхода'!F6:F16),2)</f>
        <v>8219.85</v>
      </c>
      <c r="N177" s="8" t="s">
        <v>203</v>
      </c>
    </row>
    <row r="178" spans="1:14" ht="10.5">
      <c r="A178" s="4">
        <v>2</v>
      </c>
      <c r="B178" s="1" t="s">
        <v>51</v>
      </c>
      <c r="C178" s="8" t="s">
        <v>221</v>
      </c>
      <c r="D178" s="11">
        <v>0</v>
      </c>
      <c r="F178" s="3">
        <f>ROUND(SUMIF(Определители!I6:I16,"= ",'Текущие цены с учетом расхода'!B6:B16),2)</f>
        <v>0</v>
      </c>
      <c r="G178" s="3">
        <f>ROUND(SUMIF(Определители!I6:I16,"= ",'Текущие цены с учетом расхода'!C6:C16),2)</f>
        <v>0</v>
      </c>
      <c r="H178" s="3">
        <f>ROUND(SUMIF(Определители!I6:I16,"= ",'Текущие цены с учетом расхода'!D6:D16),2)</f>
        <v>0</v>
      </c>
      <c r="I178" s="3">
        <f>ROUND(SUMIF(Определители!I6:I16,"= ",'Текущие цены с учетом расхода'!E6:E16),2)</f>
        <v>0</v>
      </c>
      <c r="J178" s="7">
        <f>ROUND(SUMIF(Определители!I6:I16,"= ",'Текущие цены с учетом расхода'!I6:I16),8)</f>
        <v>0</v>
      </c>
      <c r="K178" s="7">
        <f>ROUND(SUMIF(Определители!I6:I16,"= ",'Текущие цены с учетом расхода'!K6:K16),8)</f>
        <v>0</v>
      </c>
      <c r="L178" s="3">
        <f>ROUND(SUMIF(Определители!I6:I16,"= ",'Текущие цены с учетом расхода'!F6:F16),2)</f>
        <v>0</v>
      </c>
      <c r="N178" s="8" t="s">
        <v>225</v>
      </c>
    </row>
    <row r="179" spans="1:14" ht="10.5">
      <c r="A179" s="4">
        <v>3</v>
      </c>
      <c r="B179" s="1" t="s">
        <v>52</v>
      </c>
      <c r="C179" s="8" t="s">
        <v>221</v>
      </c>
      <c r="D179" s="11">
        <v>0</v>
      </c>
      <c r="F179" s="3" t="e">
        <f>ROUND(СУММПРОИЗВЕСЛИ(0.01,Определители!I6:I16," ",'Текущие цены с учетом расхода'!B6:B16,Начисления!X6:X16,0),2)</f>
        <v>#NAME?</v>
      </c>
      <c r="G179" s="3"/>
      <c r="H179" s="3"/>
      <c r="I179" s="3"/>
      <c r="J179" s="7"/>
      <c r="K179" s="7"/>
      <c r="L179" s="3"/>
      <c r="N179" s="8" t="s">
        <v>204</v>
      </c>
    </row>
    <row r="180" spans="1:14" ht="10.5">
      <c r="A180" s="4">
        <v>4</v>
      </c>
      <c r="B180" s="1" t="s">
        <v>53</v>
      </c>
      <c r="C180" s="8" t="s">
        <v>221</v>
      </c>
      <c r="D180" s="11">
        <v>0</v>
      </c>
      <c r="F180" s="3" t="e">
        <f>ROUND(СУММПРОИЗВЕСЛИ(0.01,Определители!I6:I16," ",'Текущие цены с учетом расхода'!B6:B16,Начисления!Y6:Y16,0),2)</f>
        <v>#NAME?</v>
      </c>
      <c r="G180" s="3"/>
      <c r="H180" s="3"/>
      <c r="I180" s="3"/>
      <c r="J180" s="7"/>
      <c r="K180" s="7"/>
      <c r="L180" s="3"/>
      <c r="N180" s="8" t="s">
        <v>226</v>
      </c>
    </row>
    <row r="181" spans="1:14" ht="10.5">
      <c r="A181" s="4">
        <v>5</v>
      </c>
      <c r="B181" s="1" t="s">
        <v>54</v>
      </c>
      <c r="C181" s="8" t="s">
        <v>221</v>
      </c>
      <c r="D181" s="11">
        <v>0</v>
      </c>
      <c r="F181" s="3" t="e">
        <f>ROUND(ТРАНСПРАСХОД(Определители!B6:B16,Определители!H6:H16,Определители!I6:I16,'Текущие цены с учетом расхода'!B6:B16,Начисления!Z6:Z16,Начисления!AA6:AA16),2)</f>
        <v>#NAME?</v>
      </c>
      <c r="G181" s="3"/>
      <c r="H181" s="3"/>
      <c r="I181" s="3"/>
      <c r="J181" s="7"/>
      <c r="K181" s="7"/>
      <c r="L181" s="3"/>
      <c r="N181" s="8" t="s">
        <v>227</v>
      </c>
    </row>
    <row r="182" spans="1:14" ht="10.5">
      <c r="A182" s="4">
        <v>6</v>
      </c>
      <c r="B182" s="1" t="s">
        <v>55</v>
      </c>
      <c r="C182" s="8" t="s">
        <v>221</v>
      </c>
      <c r="D182" s="11">
        <v>0</v>
      </c>
      <c r="F182" s="3" t="e">
        <f>ROUND(СУММПРОИЗВЕСЛИ(0.01,Определители!I6:I16," ",'Текущие цены с учетом расхода'!B6:B16,Начисления!AC6:AC16,0),2)</f>
        <v>#NAME?</v>
      </c>
      <c r="G182" s="3"/>
      <c r="H182" s="3"/>
      <c r="I182" s="3"/>
      <c r="J182" s="7"/>
      <c r="K182" s="7"/>
      <c r="L182" s="3"/>
      <c r="N182" s="8" t="s">
        <v>206</v>
      </c>
    </row>
    <row r="183" spans="1:14" ht="10.5">
      <c r="A183" s="4">
        <v>7</v>
      </c>
      <c r="B183" s="1" t="s">
        <v>56</v>
      </c>
      <c r="C183" s="8" t="s">
        <v>221</v>
      </c>
      <c r="D183" s="11">
        <v>0</v>
      </c>
      <c r="F183" s="3" t="e">
        <f>ROUND(СУММПРОИЗВЕСЛИ(0.01,Определители!I6:I16," ",'Текущие цены с учетом расхода'!B6:B16,Начисления!AF6:AF16,0),2)</f>
        <v>#NAME?</v>
      </c>
      <c r="G183" s="3"/>
      <c r="H183" s="3"/>
      <c r="I183" s="3"/>
      <c r="J183" s="7"/>
      <c r="K183" s="7"/>
      <c r="L183" s="3"/>
      <c r="N183" s="8" t="s">
        <v>228</v>
      </c>
    </row>
    <row r="184" spans="1:14" ht="10.5">
      <c r="A184" s="4">
        <v>8</v>
      </c>
      <c r="B184" s="1" t="s">
        <v>57</v>
      </c>
      <c r="C184" s="8" t="s">
        <v>221</v>
      </c>
      <c r="D184" s="11">
        <v>0</v>
      </c>
      <c r="F184" s="3" t="e">
        <f>ROUND(ЗАГОТСКЛАДРАСХОД(Определители!B6:B16,Определители!H6:H16,Определители!I6:I16,'Текущие цены с учетом расхода'!B6:B16,Начисления!X6:X16,Начисления!Y6:Y16,Начисления!Z6:Z16,Начисления!AA6:AA16,Начисления!AB6:AB16,Начисления!AC6:AC16,Начисления!AF6:AF16),2)</f>
        <v>#NAME?</v>
      </c>
      <c r="G184" s="3"/>
      <c r="H184" s="3"/>
      <c r="I184" s="3"/>
      <c r="J184" s="7"/>
      <c r="K184" s="7"/>
      <c r="L184" s="3"/>
      <c r="N184" s="8" t="s">
        <v>229</v>
      </c>
    </row>
    <row r="185" spans="1:14" ht="10.5">
      <c r="A185" s="4">
        <v>9</v>
      </c>
      <c r="B185" s="1" t="s">
        <v>58</v>
      </c>
      <c r="C185" s="8" t="s">
        <v>221</v>
      </c>
      <c r="D185" s="11">
        <v>0</v>
      </c>
      <c r="F185" s="3" t="e">
        <f>ROUND(СУММПРОИЗВЕСЛИ(1,Определители!I6:I16," ",'Текущие цены с учетом расхода'!M6:M16,Начисления!I6:I16,0),2)</f>
        <v>#NAME?</v>
      </c>
      <c r="G185" s="3"/>
      <c r="H185" s="3"/>
      <c r="I185" s="3"/>
      <c r="J185" s="7"/>
      <c r="K185" s="7"/>
      <c r="L185" s="3"/>
      <c r="N185" s="8" t="s">
        <v>230</v>
      </c>
    </row>
    <row r="186" spans="1:14" ht="10.5">
      <c r="A186" s="4">
        <v>10</v>
      </c>
      <c r="B186" s="1" t="s">
        <v>59</v>
      </c>
      <c r="C186" s="8" t="s">
        <v>222</v>
      </c>
      <c r="D186" s="11">
        <v>0</v>
      </c>
      <c r="F186" s="3" t="e">
        <f>ROUND((F185+F196+F216),2)</f>
        <v>#NAME?</v>
      </c>
      <c r="G186" s="3"/>
      <c r="H186" s="3"/>
      <c r="I186" s="3"/>
      <c r="J186" s="7"/>
      <c r="K186" s="7"/>
      <c r="L186" s="3"/>
      <c r="N186" s="8" t="s">
        <v>231</v>
      </c>
    </row>
    <row r="187" spans="1:14" ht="10.5">
      <c r="A187" s="4">
        <v>11</v>
      </c>
      <c r="B187" s="1" t="s">
        <v>60</v>
      </c>
      <c r="C187" s="8" t="s">
        <v>222</v>
      </c>
      <c r="D187" s="11">
        <v>0</v>
      </c>
      <c r="F187" s="3" t="e">
        <f>ROUND((F178+F179+F180+F181+F182+F183+F184+F186),2)</f>
        <v>#NAME?</v>
      </c>
      <c r="G187" s="3"/>
      <c r="H187" s="3"/>
      <c r="I187" s="3"/>
      <c r="J187" s="7"/>
      <c r="K187" s="7"/>
      <c r="L187" s="3"/>
      <c r="N187" s="8" t="s">
        <v>232</v>
      </c>
    </row>
    <row r="188" spans="1:14" ht="10.5">
      <c r="A188" s="4">
        <v>12</v>
      </c>
      <c r="B188" s="1" t="s">
        <v>61</v>
      </c>
      <c r="C188" s="8" t="s">
        <v>221</v>
      </c>
      <c r="D188" s="11">
        <v>0</v>
      </c>
      <c r="F188" s="3">
        <f>ROUND(SUMIF(Определители!I6:I16,"=1",'Текущие цены с учетом расхода'!B6:B16),2)</f>
        <v>9452.83</v>
      </c>
      <c r="G188" s="3">
        <f>ROUND(SUMIF(Определители!I6:I16,"=1",'Текущие цены с учетом расхода'!C6:C16),2)</f>
        <v>1231.85</v>
      </c>
      <c r="H188" s="3">
        <f>ROUND(SUMIF(Определители!I6:I16,"=1",'Текущие цены с учетом расхода'!D6:D16),2)</f>
        <v>1.13</v>
      </c>
      <c r="I188" s="3">
        <f>ROUND(SUMIF(Определители!I6:I16,"=1",'Текущие цены с учетом расхода'!E6:E16),2)</f>
        <v>0.73</v>
      </c>
      <c r="J188" s="7" t="e">
        <f>ROUND(SUMIF(Определители!I6:I16,"=1",'Текущие цены с учетом расхода'!I6:I16),8)</f>
        <v>#NAME?</v>
      </c>
      <c r="K188" s="7" t="e">
        <f>ROUND(SUMIF(Определители!I6:I16,"=1",'Текущие цены с учетом расхода'!K6:K16),8)</f>
        <v>#NAME?</v>
      </c>
      <c r="L188" s="3">
        <f>ROUND(SUMIF(Определители!I6:I16,"=1",'Текущие цены с учетом расхода'!F6:F16),2)</f>
        <v>8219.85</v>
      </c>
      <c r="N188" s="8" t="s">
        <v>233</v>
      </c>
    </row>
    <row r="189" spans="1:14" ht="10.5">
      <c r="A189" s="4">
        <v>13</v>
      </c>
      <c r="B189" s="1" t="s">
        <v>62</v>
      </c>
      <c r="C189" s="8" t="s">
        <v>221</v>
      </c>
      <c r="D189" s="11">
        <v>0</v>
      </c>
      <c r="F189" s="3"/>
      <c r="G189" s="3"/>
      <c r="H189" s="3"/>
      <c r="I189" s="3"/>
      <c r="J189" s="7"/>
      <c r="K189" s="7"/>
      <c r="L189" s="3"/>
      <c r="N189" s="8" t="s">
        <v>234</v>
      </c>
    </row>
    <row r="190" spans="1:14" ht="10.5">
      <c r="A190" s="4">
        <v>14</v>
      </c>
      <c r="B190" s="1" t="s">
        <v>63</v>
      </c>
      <c r="C190" s="8" t="s">
        <v>221</v>
      </c>
      <c r="D190" s="11">
        <v>0</v>
      </c>
      <c r="F190" s="3"/>
      <c r="G190" s="3">
        <f>ROUND(SUMIF(Определители!I6:I16,"=1",'Текущие цены с учетом расхода'!U6:U16),2)</f>
        <v>0</v>
      </c>
      <c r="H190" s="3"/>
      <c r="I190" s="3"/>
      <c r="J190" s="7"/>
      <c r="K190" s="7"/>
      <c r="L190" s="3"/>
      <c r="N190" s="8" t="s">
        <v>235</v>
      </c>
    </row>
    <row r="191" spans="1:14" ht="10.5">
      <c r="A191" s="4">
        <v>15</v>
      </c>
      <c r="B191" s="1" t="s">
        <v>64</v>
      </c>
      <c r="C191" s="8" t="s">
        <v>221</v>
      </c>
      <c r="D191" s="11">
        <v>0</v>
      </c>
      <c r="F191" s="3">
        <f>ROUND(SUMIF(Определители!I6:I16,"=1",'Текущие цены с учетом расхода'!V6:V16),2)</f>
        <v>0</v>
      </c>
      <c r="G191" s="3"/>
      <c r="H191" s="3"/>
      <c r="I191" s="3"/>
      <c r="J191" s="7"/>
      <c r="K191" s="7"/>
      <c r="L191" s="3"/>
      <c r="N191" s="8" t="s">
        <v>236</v>
      </c>
    </row>
    <row r="192" spans="1:14" ht="10.5">
      <c r="A192" s="4">
        <v>16</v>
      </c>
      <c r="B192" s="1" t="s">
        <v>65</v>
      </c>
      <c r="C192" s="8" t="s">
        <v>221</v>
      </c>
      <c r="D192" s="11">
        <v>0</v>
      </c>
      <c r="F192" s="3" t="e">
        <f>ROUND(СУММЕСЛИ2(Определители!I6:I16,"1",Определители!G6:G16,"1",'Текущие цены с учетом расхода'!B6:B16),2)</f>
        <v>#NAME?</v>
      </c>
      <c r="G192" s="3"/>
      <c r="H192" s="3"/>
      <c r="I192" s="3"/>
      <c r="J192" s="7"/>
      <c r="K192" s="7"/>
      <c r="L192" s="3"/>
      <c r="N192" s="8" t="s">
        <v>237</v>
      </c>
    </row>
    <row r="193" spans="1:14" ht="10.5">
      <c r="A193" s="4">
        <v>17</v>
      </c>
      <c r="B193" s="1" t="s">
        <v>66</v>
      </c>
      <c r="C193" s="8" t="s">
        <v>221</v>
      </c>
      <c r="D193" s="11">
        <v>0</v>
      </c>
      <c r="F193" s="3">
        <f>ROUND(SUMIF(Определители!I6:I16,"=1",'Текущие цены с учетом расхода'!H6:H16),2)</f>
        <v>0</v>
      </c>
      <c r="G193" s="3"/>
      <c r="H193" s="3"/>
      <c r="I193" s="3"/>
      <c r="J193" s="7"/>
      <c r="K193" s="7"/>
      <c r="L193" s="3"/>
      <c r="N193" s="8" t="s">
        <v>238</v>
      </c>
    </row>
    <row r="194" spans="1:14" ht="10.5">
      <c r="A194" s="4">
        <v>18</v>
      </c>
      <c r="B194" s="1" t="s">
        <v>72</v>
      </c>
      <c r="C194" s="8" t="s">
        <v>221</v>
      </c>
      <c r="D194" s="11">
        <v>0</v>
      </c>
      <c r="F194" s="3">
        <f>ROUND(SUMIF(Определители!I6:I16,"=1",'Текущие цены с учетом расхода'!N6:N16),2)</f>
        <v>887.46</v>
      </c>
      <c r="G194" s="3"/>
      <c r="H194" s="3"/>
      <c r="I194" s="3"/>
      <c r="J194" s="7"/>
      <c r="K194" s="7"/>
      <c r="L194" s="3"/>
      <c r="N194" s="8" t="s">
        <v>239</v>
      </c>
    </row>
    <row r="195" spans="1:14" ht="10.5">
      <c r="A195" s="4">
        <v>19</v>
      </c>
      <c r="B195" s="1" t="s">
        <v>73</v>
      </c>
      <c r="C195" s="8" t="s">
        <v>221</v>
      </c>
      <c r="D195" s="11">
        <v>0</v>
      </c>
      <c r="F195" s="3">
        <f>ROUND(SUMIF(Определители!I6:I16,"=1",'Текущие цены с учетом расхода'!O6:O16),2)</f>
        <v>640.94</v>
      </c>
      <c r="G195" s="3"/>
      <c r="H195" s="3"/>
      <c r="I195" s="3"/>
      <c r="J195" s="7"/>
      <c r="K195" s="7"/>
      <c r="L195" s="3"/>
      <c r="N195" s="8" t="s">
        <v>240</v>
      </c>
    </row>
    <row r="196" spans="1:14" ht="10.5">
      <c r="A196" s="4">
        <v>20</v>
      </c>
      <c r="B196" s="1" t="s">
        <v>59</v>
      </c>
      <c r="C196" s="8" t="s">
        <v>221</v>
      </c>
      <c r="D196" s="11">
        <v>0</v>
      </c>
      <c r="F196" s="3" t="e">
        <f>ROUND(СУММПРОИЗВЕСЛИ(1,Определители!I6:I16," ",'Текущие цены с учетом расхода'!M6:M16,Начисления!I6:I16,0),2)</f>
        <v>#NAME?</v>
      </c>
      <c r="G196" s="3"/>
      <c r="H196" s="3"/>
      <c r="I196" s="3"/>
      <c r="J196" s="7"/>
      <c r="K196" s="7"/>
      <c r="L196" s="3"/>
      <c r="N196" s="8" t="s">
        <v>241</v>
      </c>
    </row>
    <row r="197" spans="1:14" ht="10.5">
      <c r="A197" s="4">
        <v>21</v>
      </c>
      <c r="B197" s="1" t="s">
        <v>69</v>
      </c>
      <c r="C197" s="8" t="s">
        <v>222</v>
      </c>
      <c r="D197" s="11">
        <v>0</v>
      </c>
      <c r="F197" s="3">
        <f>ROUND((F188+F194+F195),2)</f>
        <v>10981.23</v>
      </c>
      <c r="G197" s="3"/>
      <c r="H197" s="3"/>
      <c r="I197" s="3"/>
      <c r="J197" s="7"/>
      <c r="K197" s="7"/>
      <c r="L197" s="3"/>
      <c r="N197" s="8" t="s">
        <v>242</v>
      </c>
    </row>
    <row r="198" spans="1:14" ht="10.5">
      <c r="A198" s="4">
        <v>22</v>
      </c>
      <c r="B198" s="1" t="s">
        <v>70</v>
      </c>
      <c r="C198" s="8" t="s">
        <v>221</v>
      </c>
      <c r="D198" s="11">
        <v>0</v>
      </c>
      <c r="F198" s="3">
        <f>ROUND(SUMIF(Определители!I6:I16,"=2",'Текущие цены с учетом расхода'!B6:B16),2)</f>
        <v>0</v>
      </c>
      <c r="G198" s="3">
        <f>ROUND(SUMIF(Определители!I6:I16,"=2",'Текущие цены с учетом расхода'!C6:C16),2)</f>
        <v>0</v>
      </c>
      <c r="H198" s="3">
        <f>ROUND(SUMIF(Определители!I6:I16,"=2",'Текущие цены с учетом расхода'!D6:D16),2)</f>
        <v>0</v>
      </c>
      <c r="I198" s="3">
        <f>ROUND(SUMIF(Определители!I6:I16,"=2",'Текущие цены с учетом расхода'!E6:E16),2)</f>
        <v>0</v>
      </c>
      <c r="J198" s="7">
        <f>ROUND(SUMIF(Определители!I6:I16,"=2",'Текущие цены с учетом расхода'!I6:I16),8)</f>
        <v>0</v>
      </c>
      <c r="K198" s="7">
        <f>ROUND(SUMIF(Определители!I6:I16,"=2",'Текущие цены с учетом расхода'!K6:K16),8)</f>
        <v>0</v>
      </c>
      <c r="L198" s="3">
        <f>ROUND(SUMIF(Определители!I6:I16,"=2",'Текущие цены с учетом расхода'!F6:F16),2)</f>
        <v>0</v>
      </c>
      <c r="N198" s="8" t="s">
        <v>243</v>
      </c>
    </row>
    <row r="199" spans="1:14" ht="10.5">
      <c r="A199" s="4">
        <v>23</v>
      </c>
      <c r="B199" s="1" t="s">
        <v>62</v>
      </c>
      <c r="C199" s="8" t="s">
        <v>221</v>
      </c>
      <c r="D199" s="11">
        <v>0</v>
      </c>
      <c r="F199" s="3"/>
      <c r="G199" s="3"/>
      <c r="H199" s="3"/>
      <c r="I199" s="3"/>
      <c r="J199" s="7"/>
      <c r="K199" s="7"/>
      <c r="L199" s="3"/>
      <c r="N199" s="8" t="s">
        <v>244</v>
      </c>
    </row>
    <row r="200" spans="1:14" ht="10.5">
      <c r="A200" s="4">
        <v>24</v>
      </c>
      <c r="B200" s="1" t="s">
        <v>71</v>
      </c>
      <c r="C200" s="8" t="s">
        <v>221</v>
      </c>
      <c r="D200" s="11">
        <v>0</v>
      </c>
      <c r="F200" s="3" t="e">
        <f>ROUND(СУММЕСЛИ2(Определители!I6:I16,"2",Определители!G6:G16,"1",'Текущие цены с учетом расхода'!B6:B16),2)</f>
        <v>#NAME?</v>
      </c>
      <c r="G200" s="3"/>
      <c r="H200" s="3"/>
      <c r="I200" s="3"/>
      <c r="J200" s="7"/>
      <c r="K200" s="7"/>
      <c r="L200" s="3"/>
      <c r="N200" s="8" t="s">
        <v>245</v>
      </c>
    </row>
    <row r="201" spans="1:14" ht="10.5">
      <c r="A201" s="4">
        <v>25</v>
      </c>
      <c r="B201" s="1" t="s">
        <v>66</v>
      </c>
      <c r="C201" s="8" t="s">
        <v>221</v>
      </c>
      <c r="D201" s="11">
        <v>0</v>
      </c>
      <c r="F201" s="3">
        <f>ROUND(SUMIF(Определители!I6:I16,"=2",'Текущие цены с учетом расхода'!H6:H16),2)</f>
        <v>0</v>
      </c>
      <c r="G201" s="3"/>
      <c r="H201" s="3"/>
      <c r="I201" s="3"/>
      <c r="J201" s="7"/>
      <c r="K201" s="7"/>
      <c r="L201" s="3"/>
      <c r="N201" s="8" t="s">
        <v>246</v>
      </c>
    </row>
    <row r="202" spans="1:14" ht="10.5">
      <c r="A202" s="4">
        <v>26</v>
      </c>
      <c r="B202" s="1" t="s">
        <v>72</v>
      </c>
      <c r="C202" s="8" t="s">
        <v>221</v>
      </c>
      <c r="D202" s="11">
        <v>0</v>
      </c>
      <c r="F202" s="3">
        <f>ROUND(SUMIF(Определители!I6:I16,"=2",'Текущие цены с учетом расхода'!N6:N16),2)</f>
        <v>0</v>
      </c>
      <c r="G202" s="3"/>
      <c r="H202" s="3"/>
      <c r="I202" s="3"/>
      <c r="J202" s="7"/>
      <c r="K202" s="7"/>
      <c r="L202" s="3"/>
      <c r="N202" s="8" t="s">
        <v>247</v>
      </c>
    </row>
    <row r="203" spans="1:14" ht="10.5">
      <c r="A203" s="4">
        <v>27</v>
      </c>
      <c r="B203" s="1" t="s">
        <v>73</v>
      </c>
      <c r="C203" s="8" t="s">
        <v>221</v>
      </c>
      <c r="D203" s="11">
        <v>0</v>
      </c>
      <c r="F203" s="3">
        <f>ROUND(SUMIF(Определители!I6:I16,"=2",'Текущие цены с учетом расхода'!O6:O16),2)</f>
        <v>0</v>
      </c>
      <c r="G203" s="3"/>
      <c r="H203" s="3"/>
      <c r="I203" s="3"/>
      <c r="J203" s="7"/>
      <c r="K203" s="7"/>
      <c r="L203" s="3"/>
      <c r="N203" s="8" t="s">
        <v>248</v>
      </c>
    </row>
    <row r="204" spans="1:14" ht="10.5">
      <c r="A204" s="4">
        <v>28</v>
      </c>
      <c r="B204" s="1" t="s">
        <v>74</v>
      </c>
      <c r="C204" s="8" t="s">
        <v>222</v>
      </c>
      <c r="D204" s="11">
        <v>0</v>
      </c>
      <c r="F204" s="3">
        <f>ROUND((F198+F202+F203),2)</f>
        <v>0</v>
      </c>
      <c r="G204" s="3"/>
      <c r="H204" s="3"/>
      <c r="I204" s="3"/>
      <c r="J204" s="7"/>
      <c r="K204" s="7"/>
      <c r="L204" s="3"/>
      <c r="N204" s="8" t="s">
        <v>249</v>
      </c>
    </row>
    <row r="205" spans="1:14" ht="10.5">
      <c r="A205" s="4">
        <v>29</v>
      </c>
      <c r="B205" s="1" t="s">
        <v>75</v>
      </c>
      <c r="C205" s="8" t="s">
        <v>221</v>
      </c>
      <c r="D205" s="11">
        <v>0</v>
      </c>
      <c r="F205" s="3">
        <f>ROUND(SUMIF(Определители!I6:I16,"=3",'Текущие цены с учетом расхода'!B6:B16),2)</f>
        <v>0</v>
      </c>
      <c r="G205" s="3">
        <f>ROUND(SUMIF(Определители!I6:I16,"=3",'Текущие цены с учетом расхода'!C6:C16),2)</f>
        <v>0</v>
      </c>
      <c r="H205" s="3">
        <f>ROUND(SUMIF(Определители!I6:I16,"=3",'Текущие цены с учетом расхода'!D6:D16),2)</f>
        <v>0</v>
      </c>
      <c r="I205" s="3">
        <f>ROUND(SUMIF(Определители!I6:I16,"=3",'Текущие цены с учетом расхода'!E6:E16),2)</f>
        <v>0</v>
      </c>
      <c r="J205" s="7">
        <f>ROUND(SUMIF(Определители!I6:I16,"=3",'Текущие цены с учетом расхода'!I6:I16),8)</f>
        <v>0</v>
      </c>
      <c r="K205" s="7">
        <f>ROUND(SUMIF(Определители!I6:I16,"=3",'Текущие цены с учетом расхода'!K6:K16),8)</f>
        <v>0</v>
      </c>
      <c r="L205" s="3">
        <f>ROUND(SUMIF(Определители!I6:I16,"=3",'Текущие цены с учетом расхода'!F6:F16),2)</f>
        <v>0</v>
      </c>
      <c r="N205" s="8" t="s">
        <v>250</v>
      </c>
    </row>
    <row r="206" spans="1:14" ht="10.5">
      <c r="A206" s="4">
        <v>30</v>
      </c>
      <c r="B206" s="1" t="s">
        <v>66</v>
      </c>
      <c r="C206" s="8" t="s">
        <v>221</v>
      </c>
      <c r="D206" s="11">
        <v>0</v>
      </c>
      <c r="F206" s="3">
        <f>ROUND(SUMIF(Определители!I6:I16,"=3",'Текущие цены с учетом расхода'!H6:H16),2)</f>
        <v>0</v>
      </c>
      <c r="G206" s="3"/>
      <c r="H206" s="3"/>
      <c r="I206" s="3"/>
      <c r="J206" s="7"/>
      <c r="K206" s="7"/>
      <c r="L206" s="3"/>
      <c r="N206" s="8" t="s">
        <v>251</v>
      </c>
    </row>
    <row r="207" spans="1:14" ht="10.5">
      <c r="A207" s="4">
        <v>31</v>
      </c>
      <c r="B207" s="1" t="s">
        <v>72</v>
      </c>
      <c r="C207" s="8" t="s">
        <v>221</v>
      </c>
      <c r="D207" s="11">
        <v>0</v>
      </c>
      <c r="F207" s="3">
        <f>ROUND(SUMIF(Определители!I6:I16,"=3",'Текущие цены с учетом расхода'!N6:N16),2)</f>
        <v>0</v>
      </c>
      <c r="G207" s="3"/>
      <c r="H207" s="3"/>
      <c r="I207" s="3"/>
      <c r="J207" s="7"/>
      <c r="K207" s="7"/>
      <c r="L207" s="3"/>
      <c r="N207" s="8" t="s">
        <v>252</v>
      </c>
    </row>
    <row r="208" spans="1:14" ht="10.5">
      <c r="A208" s="4">
        <v>32</v>
      </c>
      <c r="B208" s="1" t="s">
        <v>73</v>
      </c>
      <c r="C208" s="8" t="s">
        <v>221</v>
      </c>
      <c r="D208" s="11">
        <v>0</v>
      </c>
      <c r="F208" s="3">
        <f>ROUND(SUMIF(Определители!I6:I16,"=3",'Текущие цены с учетом расхода'!O6:O16),2)</f>
        <v>0</v>
      </c>
      <c r="G208" s="3"/>
      <c r="H208" s="3"/>
      <c r="I208" s="3"/>
      <c r="J208" s="7"/>
      <c r="K208" s="7"/>
      <c r="L208" s="3"/>
      <c r="N208" s="8" t="s">
        <v>253</v>
      </c>
    </row>
    <row r="209" spans="1:14" ht="10.5">
      <c r="A209" s="4">
        <v>33</v>
      </c>
      <c r="B209" s="1" t="s">
        <v>76</v>
      </c>
      <c r="C209" s="8" t="s">
        <v>222</v>
      </c>
      <c r="D209" s="11">
        <v>0</v>
      </c>
      <c r="F209" s="3">
        <f>ROUND((F205+F207+F208),2)</f>
        <v>0</v>
      </c>
      <c r="G209" s="3"/>
      <c r="H209" s="3"/>
      <c r="I209" s="3"/>
      <c r="J209" s="7"/>
      <c r="K209" s="7"/>
      <c r="L209" s="3"/>
      <c r="N209" s="8" t="s">
        <v>254</v>
      </c>
    </row>
    <row r="210" spans="1:14" ht="10.5">
      <c r="A210" s="4">
        <v>34</v>
      </c>
      <c r="B210" s="1" t="s">
        <v>77</v>
      </c>
      <c r="C210" s="8" t="s">
        <v>221</v>
      </c>
      <c r="D210" s="11">
        <v>0</v>
      </c>
      <c r="F210" s="3">
        <f>ROUND(SUMIF(Определители!I6:I16,"=4",'Текущие цены с учетом расхода'!B6:B16),2)</f>
        <v>0</v>
      </c>
      <c r="G210" s="3">
        <f>ROUND(SUMIF(Определители!I6:I16,"=4",'Текущие цены с учетом расхода'!C6:C16),2)</f>
        <v>0</v>
      </c>
      <c r="H210" s="3">
        <f>ROUND(SUMIF(Определители!I6:I16,"=4",'Текущие цены с учетом расхода'!D6:D16),2)</f>
        <v>0</v>
      </c>
      <c r="I210" s="3">
        <f>ROUND(SUMIF(Определители!I6:I16,"=4",'Текущие цены с учетом расхода'!E6:E16),2)</f>
        <v>0</v>
      </c>
      <c r="J210" s="7">
        <f>ROUND(SUMIF(Определители!I6:I16,"=4",'Текущие цены с учетом расхода'!I6:I16),8)</f>
        <v>0</v>
      </c>
      <c r="K210" s="7">
        <f>ROUND(SUMIF(Определители!I6:I16,"=4",'Текущие цены с учетом расхода'!K6:K16),8)</f>
        <v>0</v>
      </c>
      <c r="L210" s="3">
        <f>ROUND(SUMIF(Определители!I6:I16,"=4",'Текущие цены с учетом расхода'!F6:F16),2)</f>
        <v>0</v>
      </c>
      <c r="N210" s="8" t="s">
        <v>255</v>
      </c>
    </row>
    <row r="211" spans="1:14" ht="10.5">
      <c r="A211" s="4">
        <v>35</v>
      </c>
      <c r="B211" s="1" t="s">
        <v>62</v>
      </c>
      <c r="C211" s="8" t="s">
        <v>221</v>
      </c>
      <c r="D211" s="11">
        <v>0</v>
      </c>
      <c r="F211" s="3"/>
      <c r="G211" s="3"/>
      <c r="H211" s="3"/>
      <c r="I211" s="3"/>
      <c r="J211" s="7"/>
      <c r="K211" s="7"/>
      <c r="L211" s="3"/>
      <c r="N211" s="8" t="s">
        <v>256</v>
      </c>
    </row>
    <row r="212" spans="1:14" ht="10.5">
      <c r="A212" s="4">
        <v>36</v>
      </c>
      <c r="B212" s="1" t="s">
        <v>78</v>
      </c>
      <c r="C212" s="8" t="s">
        <v>221</v>
      </c>
      <c r="D212" s="11">
        <v>0</v>
      </c>
      <c r="F212" s="3"/>
      <c r="G212" s="3"/>
      <c r="H212" s="3"/>
      <c r="I212" s="3"/>
      <c r="J212" s="7"/>
      <c r="K212" s="7"/>
      <c r="L212" s="3"/>
      <c r="N212" s="8" t="s">
        <v>257</v>
      </c>
    </row>
    <row r="213" spans="1:14" ht="10.5">
      <c r="A213" s="4">
        <v>37</v>
      </c>
      <c r="B213" s="1" t="s">
        <v>66</v>
      </c>
      <c r="C213" s="8" t="s">
        <v>221</v>
      </c>
      <c r="D213" s="11">
        <v>0</v>
      </c>
      <c r="F213" s="3">
        <f>ROUND(SUMIF(Определители!I6:I16,"=4",'Текущие цены с учетом расхода'!H6:H16),2)</f>
        <v>0</v>
      </c>
      <c r="G213" s="3"/>
      <c r="H213" s="3"/>
      <c r="I213" s="3"/>
      <c r="J213" s="7"/>
      <c r="K213" s="7"/>
      <c r="L213" s="3"/>
      <c r="N213" s="8" t="s">
        <v>258</v>
      </c>
    </row>
    <row r="214" spans="1:14" ht="10.5">
      <c r="A214" s="4">
        <v>38</v>
      </c>
      <c r="B214" s="1" t="s">
        <v>72</v>
      </c>
      <c r="C214" s="8" t="s">
        <v>221</v>
      </c>
      <c r="D214" s="11">
        <v>0</v>
      </c>
      <c r="F214" s="3">
        <f>ROUND(SUMIF(Определители!I6:I16,"=4",'Текущие цены с учетом расхода'!N6:N16),2)</f>
        <v>0</v>
      </c>
      <c r="G214" s="3"/>
      <c r="H214" s="3"/>
      <c r="I214" s="3"/>
      <c r="J214" s="7"/>
      <c r="K214" s="7"/>
      <c r="L214" s="3"/>
      <c r="N214" s="8" t="s">
        <v>259</v>
      </c>
    </row>
    <row r="215" spans="1:14" ht="10.5">
      <c r="A215" s="4">
        <v>39</v>
      </c>
      <c r="B215" s="1" t="s">
        <v>73</v>
      </c>
      <c r="C215" s="8" t="s">
        <v>221</v>
      </c>
      <c r="D215" s="11">
        <v>0</v>
      </c>
      <c r="F215" s="3">
        <f>ROUND(SUMIF(Определители!I6:I16,"=4",'Текущие цены с учетом расхода'!O6:O16),2)</f>
        <v>0</v>
      </c>
      <c r="G215" s="3"/>
      <c r="H215" s="3"/>
      <c r="I215" s="3"/>
      <c r="J215" s="7"/>
      <c r="K215" s="7"/>
      <c r="L215" s="3"/>
      <c r="N215" s="8" t="s">
        <v>260</v>
      </c>
    </row>
    <row r="216" spans="1:14" ht="10.5">
      <c r="A216" s="4">
        <v>40</v>
      </c>
      <c r="B216" s="1" t="s">
        <v>59</v>
      </c>
      <c r="C216" s="8" t="s">
        <v>221</v>
      </c>
      <c r="D216" s="11">
        <v>0</v>
      </c>
      <c r="F216" s="3" t="e">
        <f>ROUND(СУММПРОИЗВЕСЛИ(1,Определители!I6:I16," ",'Текущие цены с учетом расхода'!M6:M16,Начисления!I6:I16,0),2)</f>
        <v>#NAME?</v>
      </c>
      <c r="G216" s="3"/>
      <c r="H216" s="3"/>
      <c r="I216" s="3"/>
      <c r="J216" s="7"/>
      <c r="K216" s="7"/>
      <c r="L216" s="3"/>
      <c r="N216" s="8" t="s">
        <v>261</v>
      </c>
    </row>
    <row r="217" spans="1:14" ht="10.5">
      <c r="A217" s="4">
        <v>41</v>
      </c>
      <c r="B217" s="1" t="s">
        <v>79</v>
      </c>
      <c r="C217" s="8" t="s">
        <v>222</v>
      </c>
      <c r="D217" s="11">
        <v>0</v>
      </c>
      <c r="F217" s="3">
        <f>ROUND((F210+F214+F215),2)</f>
        <v>0</v>
      </c>
      <c r="G217" s="3"/>
      <c r="H217" s="3"/>
      <c r="I217" s="3"/>
      <c r="J217" s="7"/>
      <c r="K217" s="7"/>
      <c r="L217" s="3"/>
      <c r="N217" s="8" t="s">
        <v>262</v>
      </c>
    </row>
    <row r="218" spans="1:14" ht="10.5">
      <c r="A218" s="4">
        <v>42</v>
      </c>
      <c r="B218" s="1" t="s">
        <v>80</v>
      </c>
      <c r="C218" s="8" t="s">
        <v>221</v>
      </c>
      <c r="D218" s="11">
        <v>0</v>
      </c>
      <c r="F218" s="3">
        <f>ROUND(SUMIF(Определители!I6:I16,"=5",'Текущие цены с учетом расхода'!B6:B16),2)</f>
        <v>0</v>
      </c>
      <c r="G218" s="3">
        <f>ROUND(SUMIF(Определители!I6:I16,"=5",'Текущие цены с учетом расхода'!C6:C16),2)</f>
        <v>0</v>
      </c>
      <c r="H218" s="3">
        <f>ROUND(SUMIF(Определители!I6:I16,"=5",'Текущие цены с учетом расхода'!D6:D16),2)</f>
        <v>0</v>
      </c>
      <c r="I218" s="3">
        <f>ROUND(SUMIF(Определители!I6:I16,"=5",'Текущие цены с учетом расхода'!E6:E16),2)</f>
        <v>0</v>
      </c>
      <c r="J218" s="7">
        <f>ROUND(SUMIF(Определители!I6:I16,"=5",'Текущие цены с учетом расхода'!I6:I16),8)</f>
        <v>0</v>
      </c>
      <c r="K218" s="7">
        <f>ROUND(SUMIF(Определители!I6:I16,"=5",'Текущие цены с учетом расхода'!K6:K16),8)</f>
        <v>0</v>
      </c>
      <c r="L218" s="3">
        <f>ROUND(SUMIF(Определители!I6:I16,"=5",'Текущие цены с учетом расхода'!F6:F16),2)</f>
        <v>0</v>
      </c>
      <c r="N218" s="8" t="s">
        <v>263</v>
      </c>
    </row>
    <row r="219" spans="1:14" ht="10.5">
      <c r="A219" s="4">
        <v>43</v>
      </c>
      <c r="B219" s="1" t="s">
        <v>66</v>
      </c>
      <c r="C219" s="8" t="s">
        <v>221</v>
      </c>
      <c r="D219" s="11">
        <v>0</v>
      </c>
      <c r="F219" s="3">
        <f>ROUND(SUMIF(Определители!I6:I16,"=5",'Текущие цены с учетом расхода'!H6:H16),2)</f>
        <v>0</v>
      </c>
      <c r="G219" s="3"/>
      <c r="H219" s="3"/>
      <c r="I219" s="3"/>
      <c r="J219" s="7"/>
      <c r="K219" s="7"/>
      <c r="L219" s="3"/>
      <c r="N219" s="8" t="s">
        <v>264</v>
      </c>
    </row>
    <row r="220" spans="1:14" ht="10.5">
      <c r="A220" s="4">
        <v>44</v>
      </c>
      <c r="B220" s="1" t="s">
        <v>72</v>
      </c>
      <c r="C220" s="8" t="s">
        <v>221</v>
      </c>
      <c r="D220" s="11">
        <v>0</v>
      </c>
      <c r="F220" s="3">
        <f>ROUND(SUMIF(Определители!I6:I16,"=5",'Текущие цены с учетом расхода'!N6:N16),2)</f>
        <v>0</v>
      </c>
      <c r="G220" s="3"/>
      <c r="H220" s="3"/>
      <c r="I220" s="3"/>
      <c r="J220" s="7"/>
      <c r="K220" s="7"/>
      <c r="L220" s="3"/>
      <c r="N220" s="8" t="s">
        <v>265</v>
      </c>
    </row>
    <row r="221" spans="1:14" ht="10.5">
      <c r="A221" s="4">
        <v>45</v>
      </c>
      <c r="B221" s="1" t="s">
        <v>73</v>
      </c>
      <c r="C221" s="8" t="s">
        <v>221</v>
      </c>
      <c r="D221" s="11">
        <v>0</v>
      </c>
      <c r="F221" s="3">
        <f>ROUND(SUMIF(Определители!I6:I16,"=5",'Текущие цены с учетом расхода'!O6:O16),2)</f>
        <v>0</v>
      </c>
      <c r="G221" s="3"/>
      <c r="H221" s="3"/>
      <c r="I221" s="3"/>
      <c r="J221" s="7"/>
      <c r="K221" s="7"/>
      <c r="L221" s="3"/>
      <c r="N221" s="8" t="s">
        <v>266</v>
      </c>
    </row>
    <row r="222" spans="1:14" ht="10.5">
      <c r="A222" s="4">
        <v>46</v>
      </c>
      <c r="B222" s="1" t="s">
        <v>81</v>
      </c>
      <c r="C222" s="8" t="s">
        <v>222</v>
      </c>
      <c r="D222" s="11">
        <v>0</v>
      </c>
      <c r="F222" s="3">
        <f>ROUND((F218+F220+F221),2)</f>
        <v>0</v>
      </c>
      <c r="G222" s="3"/>
      <c r="H222" s="3"/>
      <c r="I222" s="3"/>
      <c r="J222" s="7"/>
      <c r="K222" s="7"/>
      <c r="L222" s="3"/>
      <c r="N222" s="8" t="s">
        <v>267</v>
      </c>
    </row>
    <row r="223" spans="1:14" ht="10.5">
      <c r="A223" s="4">
        <v>47</v>
      </c>
      <c r="B223" s="1" t="s">
        <v>82</v>
      </c>
      <c r="C223" s="8" t="s">
        <v>221</v>
      </c>
      <c r="D223" s="11">
        <v>0</v>
      </c>
      <c r="F223" s="3">
        <f>ROUND(SUMIF(Определители!I6:I16,"=6",'Текущие цены с учетом расхода'!B6:B16),2)</f>
        <v>0</v>
      </c>
      <c r="G223" s="3">
        <f>ROUND(SUMIF(Определители!I6:I16,"=6",'Текущие цены с учетом расхода'!C6:C16),2)</f>
        <v>0</v>
      </c>
      <c r="H223" s="3">
        <f>ROUND(SUMIF(Определители!I6:I16,"=6",'Текущие цены с учетом расхода'!D6:D16),2)</f>
        <v>0</v>
      </c>
      <c r="I223" s="3">
        <f>ROUND(SUMIF(Определители!I6:I16,"=6",'Текущие цены с учетом расхода'!E6:E16),2)</f>
        <v>0</v>
      </c>
      <c r="J223" s="7">
        <f>ROUND(SUMIF(Определители!I6:I16,"=6",'Текущие цены с учетом расхода'!I6:I16),8)</f>
        <v>0</v>
      </c>
      <c r="K223" s="7">
        <f>ROUND(SUMIF(Определители!I6:I16,"=6",'Текущие цены с учетом расхода'!K6:K16),8)</f>
        <v>0</v>
      </c>
      <c r="L223" s="3">
        <f>ROUND(SUMIF(Определители!I6:I16,"=6",'Текущие цены с учетом расхода'!F6:F16),2)</f>
        <v>0</v>
      </c>
      <c r="N223" s="8" t="s">
        <v>268</v>
      </c>
    </row>
    <row r="224" spans="1:14" ht="10.5">
      <c r="A224" s="4">
        <v>48</v>
      </c>
      <c r="B224" s="1" t="s">
        <v>66</v>
      </c>
      <c r="C224" s="8" t="s">
        <v>221</v>
      </c>
      <c r="D224" s="11">
        <v>0</v>
      </c>
      <c r="F224" s="3">
        <f>ROUND(SUMIF(Определители!I6:I16,"=6",'Текущие цены с учетом расхода'!H6:H16),2)</f>
        <v>0</v>
      </c>
      <c r="G224" s="3"/>
      <c r="H224" s="3"/>
      <c r="I224" s="3"/>
      <c r="J224" s="7"/>
      <c r="K224" s="7"/>
      <c r="L224" s="3"/>
      <c r="N224" s="8" t="s">
        <v>269</v>
      </c>
    </row>
    <row r="225" spans="1:14" ht="10.5">
      <c r="A225" s="4">
        <v>49</v>
      </c>
      <c r="B225" s="1" t="s">
        <v>72</v>
      </c>
      <c r="C225" s="8" t="s">
        <v>221</v>
      </c>
      <c r="D225" s="11">
        <v>0</v>
      </c>
      <c r="F225" s="3">
        <f>ROUND(SUMIF(Определители!I6:I16,"=6",'Текущие цены с учетом расхода'!N6:N16),2)</f>
        <v>0</v>
      </c>
      <c r="G225" s="3"/>
      <c r="H225" s="3"/>
      <c r="I225" s="3"/>
      <c r="J225" s="7"/>
      <c r="K225" s="7"/>
      <c r="L225" s="3"/>
      <c r="N225" s="8" t="s">
        <v>270</v>
      </c>
    </row>
    <row r="226" spans="1:14" ht="10.5">
      <c r="A226" s="4">
        <v>50</v>
      </c>
      <c r="B226" s="1" t="s">
        <v>73</v>
      </c>
      <c r="C226" s="8" t="s">
        <v>221</v>
      </c>
      <c r="D226" s="11">
        <v>0</v>
      </c>
      <c r="F226" s="3">
        <f>ROUND(SUMIF(Определители!I6:I16,"=6",'Текущие цены с учетом расхода'!O6:O16),2)</f>
        <v>0</v>
      </c>
      <c r="G226" s="3"/>
      <c r="H226" s="3"/>
      <c r="I226" s="3"/>
      <c r="J226" s="7"/>
      <c r="K226" s="7"/>
      <c r="L226" s="3"/>
      <c r="N226" s="8" t="s">
        <v>271</v>
      </c>
    </row>
    <row r="227" spans="1:14" ht="10.5">
      <c r="A227" s="4">
        <v>51</v>
      </c>
      <c r="B227" s="1" t="s">
        <v>83</v>
      </c>
      <c r="C227" s="8" t="s">
        <v>222</v>
      </c>
      <c r="D227" s="11">
        <v>0</v>
      </c>
      <c r="F227" s="3">
        <f>ROUND((F223+F225+F226),2)</f>
        <v>0</v>
      </c>
      <c r="G227" s="3"/>
      <c r="H227" s="3"/>
      <c r="I227" s="3"/>
      <c r="J227" s="7"/>
      <c r="K227" s="7"/>
      <c r="L227" s="3"/>
      <c r="N227" s="8" t="s">
        <v>272</v>
      </c>
    </row>
    <row r="228" spans="1:14" ht="10.5">
      <c r="A228" s="4">
        <v>52</v>
      </c>
      <c r="B228" s="1" t="s">
        <v>84</v>
      </c>
      <c r="C228" s="8" t="s">
        <v>221</v>
      </c>
      <c r="D228" s="11">
        <v>0</v>
      </c>
      <c r="F228" s="3">
        <f>ROUND(SUMIF(Определители!I6:I16,"=7",'Текущие цены с учетом расхода'!B6:B16),2)</f>
        <v>0</v>
      </c>
      <c r="G228" s="3">
        <f>ROUND(SUMIF(Определители!I6:I16,"=7",'Текущие цены с учетом расхода'!C6:C16),2)</f>
        <v>0</v>
      </c>
      <c r="H228" s="3">
        <f>ROUND(SUMIF(Определители!I6:I16,"=7",'Текущие цены с учетом расхода'!D6:D16),2)</f>
        <v>0</v>
      </c>
      <c r="I228" s="3">
        <f>ROUND(SUMIF(Определители!I6:I16,"=7",'Текущие цены с учетом расхода'!E6:E16),2)</f>
        <v>0</v>
      </c>
      <c r="J228" s="7">
        <f>ROUND(SUMIF(Определители!I6:I16,"=7",'Текущие цены с учетом расхода'!I6:I16),8)</f>
        <v>0</v>
      </c>
      <c r="K228" s="7">
        <f>ROUND(SUMIF(Определители!I6:I16,"=7",'Текущие цены с учетом расхода'!K6:K16),8)</f>
        <v>0</v>
      </c>
      <c r="L228" s="3">
        <f>ROUND(SUMIF(Определители!I6:I16,"=7",'Текущие цены с учетом расхода'!F6:F16),2)</f>
        <v>0</v>
      </c>
      <c r="N228" s="8" t="s">
        <v>273</v>
      </c>
    </row>
    <row r="229" spans="1:14" ht="10.5">
      <c r="A229" s="4">
        <v>53</v>
      </c>
      <c r="B229" s="1" t="s">
        <v>62</v>
      </c>
      <c r="C229" s="8" t="s">
        <v>221</v>
      </c>
      <c r="D229" s="11">
        <v>0</v>
      </c>
      <c r="F229" s="3"/>
      <c r="G229" s="3"/>
      <c r="H229" s="3"/>
      <c r="I229" s="3"/>
      <c r="J229" s="7"/>
      <c r="K229" s="7"/>
      <c r="L229" s="3"/>
      <c r="N229" s="8" t="s">
        <v>274</v>
      </c>
    </row>
    <row r="230" spans="1:14" ht="10.5">
      <c r="A230" s="4">
        <v>54</v>
      </c>
      <c r="B230" s="1" t="s">
        <v>85</v>
      </c>
      <c r="C230" s="8" t="s">
        <v>221</v>
      </c>
      <c r="D230" s="11">
        <v>0</v>
      </c>
      <c r="F230" s="3" t="e">
        <f>ROUND(СУММЕСЛИ2(Определители!I6:I16,"2",Определители!G6:G16,"1",'Текущие цены с учетом расхода'!B6:B16),2)</f>
        <v>#NAME?</v>
      </c>
      <c r="G230" s="3"/>
      <c r="H230" s="3"/>
      <c r="I230" s="3"/>
      <c r="J230" s="7"/>
      <c r="K230" s="7"/>
      <c r="L230" s="3"/>
      <c r="N230" s="8" t="s">
        <v>275</v>
      </c>
    </row>
    <row r="231" spans="1:14" ht="10.5">
      <c r="A231" s="4">
        <v>55</v>
      </c>
      <c r="B231" s="1" t="s">
        <v>66</v>
      </c>
      <c r="C231" s="8" t="s">
        <v>221</v>
      </c>
      <c r="D231" s="11">
        <v>0</v>
      </c>
      <c r="F231" s="3">
        <f>ROUND(SUMIF(Определители!I6:I16,"=7",'Текущие цены с учетом расхода'!H6:H16),2)</f>
        <v>0</v>
      </c>
      <c r="G231" s="3"/>
      <c r="H231" s="3"/>
      <c r="I231" s="3"/>
      <c r="J231" s="7"/>
      <c r="K231" s="7"/>
      <c r="L231" s="3"/>
      <c r="N231" s="8" t="s">
        <v>276</v>
      </c>
    </row>
    <row r="232" spans="1:14" ht="10.5">
      <c r="A232" s="4">
        <v>56</v>
      </c>
      <c r="B232" s="1" t="s">
        <v>86</v>
      </c>
      <c r="C232" s="8" t="s">
        <v>221</v>
      </c>
      <c r="D232" s="11">
        <v>0</v>
      </c>
      <c r="F232" s="3">
        <f>ROUND(SUMIF(Определители!I6:I16,"=7",'Текущие цены с учетом расхода'!N6:N16),2)</f>
        <v>0</v>
      </c>
      <c r="G232" s="3"/>
      <c r="H232" s="3"/>
      <c r="I232" s="3"/>
      <c r="J232" s="7"/>
      <c r="K232" s="7"/>
      <c r="L232" s="3"/>
      <c r="N232" s="8" t="s">
        <v>277</v>
      </c>
    </row>
    <row r="233" spans="1:14" ht="10.5">
      <c r="A233" s="4">
        <v>57</v>
      </c>
      <c r="B233" s="1" t="s">
        <v>73</v>
      </c>
      <c r="C233" s="8" t="s">
        <v>221</v>
      </c>
      <c r="D233" s="11">
        <v>0</v>
      </c>
      <c r="F233" s="3">
        <f>ROUND(SUMIF(Определители!I6:I16,"=7",'Текущие цены с учетом расхода'!O6:O16),2)</f>
        <v>0</v>
      </c>
      <c r="G233" s="3"/>
      <c r="H233" s="3"/>
      <c r="I233" s="3"/>
      <c r="J233" s="7"/>
      <c r="K233" s="7"/>
      <c r="L233" s="3"/>
      <c r="N233" s="8" t="s">
        <v>278</v>
      </c>
    </row>
    <row r="234" spans="1:14" ht="10.5">
      <c r="A234" s="4">
        <v>58</v>
      </c>
      <c r="B234" s="1" t="s">
        <v>87</v>
      </c>
      <c r="C234" s="8" t="s">
        <v>222</v>
      </c>
      <c r="D234" s="11">
        <v>0</v>
      </c>
      <c r="F234" s="3">
        <f>ROUND((F228+F232+F233),2)</f>
        <v>0</v>
      </c>
      <c r="G234" s="3"/>
      <c r="H234" s="3"/>
      <c r="I234" s="3"/>
      <c r="J234" s="7"/>
      <c r="K234" s="7"/>
      <c r="L234" s="3"/>
      <c r="N234" s="8" t="s">
        <v>279</v>
      </c>
    </row>
    <row r="235" spans="1:14" ht="10.5">
      <c r="A235" s="4">
        <v>59</v>
      </c>
      <c r="B235" s="1" t="s">
        <v>88</v>
      </c>
      <c r="C235" s="8" t="s">
        <v>221</v>
      </c>
      <c r="D235" s="11">
        <v>0</v>
      </c>
      <c r="F235" s="3">
        <f>ROUND(SUMIF(Определители!I6:I16,"=9",'Текущие цены с учетом расхода'!B6:B16),2)</f>
        <v>0</v>
      </c>
      <c r="G235" s="3">
        <f>ROUND(SUMIF(Определители!I6:I16,"=9",'Текущие цены с учетом расхода'!C6:C16),2)</f>
        <v>0</v>
      </c>
      <c r="H235" s="3">
        <f>ROUND(SUMIF(Определители!I6:I16,"=9",'Текущие цены с учетом расхода'!D6:D16),2)</f>
        <v>0</v>
      </c>
      <c r="I235" s="3">
        <f>ROUND(SUMIF(Определители!I6:I16,"=9",'Текущие цены с учетом расхода'!E6:E16),2)</f>
        <v>0</v>
      </c>
      <c r="J235" s="7">
        <f>ROUND(SUMIF(Определители!I6:I16,"=9",'Текущие цены с учетом расхода'!I6:I16),8)</f>
        <v>0</v>
      </c>
      <c r="K235" s="7">
        <f>ROUND(SUMIF(Определители!I6:I16,"=9",'Текущие цены с учетом расхода'!K6:K16),8)</f>
        <v>0</v>
      </c>
      <c r="L235" s="3">
        <f>ROUND(SUMIF(Определители!I6:I16,"=9",'Текущие цены с учетом расхода'!F6:F16),2)</f>
        <v>0</v>
      </c>
      <c r="N235" s="8" t="s">
        <v>280</v>
      </c>
    </row>
    <row r="236" spans="1:14" ht="10.5">
      <c r="A236" s="4">
        <v>60</v>
      </c>
      <c r="B236" s="1" t="s">
        <v>86</v>
      </c>
      <c r="C236" s="8" t="s">
        <v>221</v>
      </c>
      <c r="D236" s="11">
        <v>0</v>
      </c>
      <c r="F236" s="3">
        <f>ROUND(SUMIF(Определители!I6:I16,"=9",'Текущие цены с учетом расхода'!N6:N16),2)</f>
        <v>0</v>
      </c>
      <c r="G236" s="3"/>
      <c r="H236" s="3"/>
      <c r="I236" s="3"/>
      <c r="J236" s="7"/>
      <c r="K236" s="7"/>
      <c r="L236" s="3"/>
      <c r="N236" s="8" t="s">
        <v>281</v>
      </c>
    </row>
    <row r="237" spans="1:14" ht="10.5">
      <c r="A237" s="4">
        <v>61</v>
      </c>
      <c r="B237" s="1" t="s">
        <v>73</v>
      </c>
      <c r="C237" s="8" t="s">
        <v>221</v>
      </c>
      <c r="D237" s="11">
        <v>0</v>
      </c>
      <c r="F237" s="3">
        <f>ROUND(SUMIF(Определители!I6:I16,"=9",'Текущие цены с учетом расхода'!O6:O16),2)</f>
        <v>0</v>
      </c>
      <c r="G237" s="3"/>
      <c r="H237" s="3"/>
      <c r="I237" s="3"/>
      <c r="J237" s="7"/>
      <c r="K237" s="7"/>
      <c r="L237" s="3"/>
      <c r="N237" s="8" t="s">
        <v>282</v>
      </c>
    </row>
    <row r="238" spans="1:14" ht="10.5">
      <c r="A238" s="4">
        <v>62</v>
      </c>
      <c r="B238" s="1" t="s">
        <v>89</v>
      </c>
      <c r="C238" s="8" t="s">
        <v>222</v>
      </c>
      <c r="D238" s="11">
        <v>0</v>
      </c>
      <c r="F238" s="3">
        <f>ROUND((F235+F236+F237),2)</f>
        <v>0</v>
      </c>
      <c r="G238" s="3"/>
      <c r="H238" s="3"/>
      <c r="I238" s="3"/>
      <c r="J238" s="7"/>
      <c r="K238" s="7"/>
      <c r="L238" s="3"/>
      <c r="N238" s="8" t="s">
        <v>283</v>
      </c>
    </row>
    <row r="239" spans="1:14" ht="10.5">
      <c r="A239" s="4">
        <v>63</v>
      </c>
      <c r="B239" s="1" t="s">
        <v>90</v>
      </c>
      <c r="C239" s="8" t="s">
        <v>221</v>
      </c>
      <c r="D239" s="11">
        <v>0</v>
      </c>
      <c r="F239" s="3">
        <f>ROUND(SUMIF(Определители!I6:I16,"=:",'Текущие цены с учетом расхода'!B6:B16),2)</f>
        <v>0</v>
      </c>
      <c r="G239" s="3">
        <f>ROUND(SUMIF(Определители!I6:I16,"=:",'Текущие цены с учетом расхода'!C6:C16),2)</f>
        <v>0</v>
      </c>
      <c r="H239" s="3">
        <f>ROUND(SUMIF(Определители!I6:I16,"=:",'Текущие цены с учетом расхода'!D6:D16),2)</f>
        <v>0</v>
      </c>
      <c r="I239" s="3">
        <f>ROUND(SUMIF(Определители!I6:I16,"=:",'Текущие цены с учетом расхода'!E6:E16),2)</f>
        <v>0</v>
      </c>
      <c r="J239" s="7">
        <f>ROUND(SUMIF(Определители!I6:I16,"=:",'Текущие цены с учетом расхода'!I6:I16),8)</f>
        <v>0</v>
      </c>
      <c r="K239" s="7">
        <f>ROUND(SUMIF(Определители!I6:I16,"=:",'Текущие цены с учетом расхода'!K6:K16),8)</f>
        <v>0</v>
      </c>
      <c r="L239" s="3">
        <f>ROUND(SUMIF(Определители!I6:I16,"=:",'Текущие цены с учетом расхода'!F6:F16),2)</f>
        <v>0</v>
      </c>
      <c r="N239" s="8" t="s">
        <v>284</v>
      </c>
    </row>
    <row r="240" spans="1:14" ht="10.5">
      <c r="A240" s="4">
        <v>64</v>
      </c>
      <c r="B240" s="1" t="s">
        <v>66</v>
      </c>
      <c r="C240" s="8" t="s">
        <v>221</v>
      </c>
      <c r="D240" s="11">
        <v>0</v>
      </c>
      <c r="F240" s="3">
        <f>ROUND(SUMIF(Определители!I6:I16,"=:",'Текущие цены с учетом расхода'!H6:H16),2)</f>
        <v>0</v>
      </c>
      <c r="G240" s="3"/>
      <c r="H240" s="3"/>
      <c r="I240" s="3"/>
      <c r="J240" s="7"/>
      <c r="K240" s="7"/>
      <c r="L240" s="3"/>
      <c r="N240" s="8" t="s">
        <v>285</v>
      </c>
    </row>
    <row r="241" spans="1:14" ht="10.5">
      <c r="A241" s="4">
        <v>65</v>
      </c>
      <c r="B241" s="1" t="s">
        <v>86</v>
      </c>
      <c r="C241" s="8" t="s">
        <v>221</v>
      </c>
      <c r="D241" s="11">
        <v>0</v>
      </c>
      <c r="F241" s="3">
        <f>ROUND(SUMIF(Определители!I6:I16,"=:",'Текущие цены с учетом расхода'!N6:N16),2)</f>
        <v>0</v>
      </c>
      <c r="G241" s="3"/>
      <c r="H241" s="3"/>
      <c r="I241" s="3"/>
      <c r="J241" s="7"/>
      <c r="K241" s="7"/>
      <c r="L241" s="3"/>
      <c r="N241" s="8" t="s">
        <v>286</v>
      </c>
    </row>
    <row r="242" spans="1:14" ht="10.5">
      <c r="A242" s="4">
        <v>66</v>
      </c>
      <c r="B242" s="1" t="s">
        <v>73</v>
      </c>
      <c r="C242" s="8" t="s">
        <v>221</v>
      </c>
      <c r="D242" s="11">
        <v>0</v>
      </c>
      <c r="F242" s="3">
        <f>ROUND(SUMIF(Определители!I6:I16,"=:",'Текущие цены с учетом расхода'!O6:O16),2)</f>
        <v>0</v>
      </c>
      <c r="G242" s="3"/>
      <c r="H242" s="3"/>
      <c r="I242" s="3"/>
      <c r="J242" s="7"/>
      <c r="K242" s="7"/>
      <c r="L242" s="3"/>
      <c r="N242" s="8" t="s">
        <v>287</v>
      </c>
    </row>
    <row r="243" spans="1:14" ht="10.5">
      <c r="A243" s="4">
        <v>67</v>
      </c>
      <c r="B243" s="1" t="s">
        <v>91</v>
      </c>
      <c r="C243" s="8" t="s">
        <v>222</v>
      </c>
      <c r="D243" s="11">
        <v>0</v>
      </c>
      <c r="F243" s="3">
        <f>ROUND((F239+F241+F242),2)</f>
        <v>0</v>
      </c>
      <c r="G243" s="3"/>
      <c r="H243" s="3"/>
      <c r="I243" s="3"/>
      <c r="J243" s="7"/>
      <c r="K243" s="7"/>
      <c r="L243" s="3"/>
      <c r="N243" s="8" t="s">
        <v>288</v>
      </c>
    </row>
    <row r="244" spans="1:14" ht="10.5">
      <c r="A244" s="4">
        <v>68</v>
      </c>
      <c r="B244" s="1" t="s">
        <v>92</v>
      </c>
      <c r="C244" s="8" t="s">
        <v>221</v>
      </c>
      <c r="D244" s="11">
        <v>0</v>
      </c>
      <c r="F244" s="3">
        <f>ROUND(SUMIF(Определители!I6:I16,"=8",'Текущие цены с учетом расхода'!B6:B16),2)</f>
        <v>0</v>
      </c>
      <c r="G244" s="3">
        <f>ROUND(SUMIF(Определители!I6:I16,"=8",'Текущие цены с учетом расхода'!C6:C16),2)</f>
        <v>0</v>
      </c>
      <c r="H244" s="3">
        <f>ROUND(SUMIF(Определители!I6:I16,"=8",'Текущие цены с учетом расхода'!D6:D16),2)</f>
        <v>0</v>
      </c>
      <c r="I244" s="3">
        <f>ROUND(SUMIF(Определители!I6:I16,"=8",'Текущие цены с учетом расхода'!E6:E16),2)</f>
        <v>0</v>
      </c>
      <c r="J244" s="7">
        <f>ROUND(SUMIF(Определители!I6:I16,"=8",'Текущие цены с учетом расхода'!I6:I16),8)</f>
        <v>0</v>
      </c>
      <c r="K244" s="7">
        <f>ROUND(SUMIF(Определители!I6:I16,"=8",'Текущие цены с учетом расхода'!K6:K16),8)</f>
        <v>0</v>
      </c>
      <c r="L244" s="3">
        <f>ROUND(SUMIF(Определители!I6:I16,"=8",'Текущие цены с учетом расхода'!F6:F16),2)</f>
        <v>0</v>
      </c>
      <c r="N244" s="8" t="s">
        <v>289</v>
      </c>
    </row>
    <row r="245" spans="1:14" ht="10.5">
      <c r="A245" s="4">
        <v>69</v>
      </c>
      <c r="B245" s="1" t="s">
        <v>66</v>
      </c>
      <c r="C245" s="8" t="s">
        <v>221</v>
      </c>
      <c r="D245" s="11">
        <v>0</v>
      </c>
      <c r="F245" s="3">
        <f>ROUND(SUMIF(Определители!I6:I16,"=8",'Текущие цены с учетом расхода'!H6:H16),2)</f>
        <v>0</v>
      </c>
      <c r="G245" s="3"/>
      <c r="H245" s="3"/>
      <c r="I245" s="3"/>
      <c r="J245" s="7"/>
      <c r="K245" s="7"/>
      <c r="L245" s="3"/>
      <c r="N245" s="8" t="s">
        <v>290</v>
      </c>
    </row>
    <row r="246" spans="1:14" ht="10.5">
      <c r="A246" s="4">
        <v>70</v>
      </c>
      <c r="B246" s="1" t="s">
        <v>112</v>
      </c>
      <c r="C246" s="8" t="s">
        <v>222</v>
      </c>
      <c r="D246" s="11">
        <v>0</v>
      </c>
      <c r="F246" s="3" t="e">
        <f>ROUND((F187+F197+F204+F209+F217+F222+F227+F234+F238+F243+F244),2)</f>
        <v>#NAME?</v>
      </c>
      <c r="G246" s="3">
        <f>ROUND((G187+G197+G204+G209+G217+G222+G227+G234+G238+G243+G244),2)</f>
        <v>0</v>
      </c>
      <c r="H246" s="3">
        <f>ROUND((H187+H197+H204+H209+H217+H222+H227+H234+H238+H243+H244),2)</f>
        <v>0</v>
      </c>
      <c r="I246" s="3">
        <f>ROUND((I187+I197+I204+I209+I217+I222+I227+I234+I238+I243+I244),2)</f>
        <v>0</v>
      </c>
      <c r="J246" s="7">
        <f>ROUND((J187+J197+J204+J209+J217+J222+J227+J234+J238+J243+J244),8)</f>
        <v>0</v>
      </c>
      <c r="K246" s="7">
        <f>ROUND((K187+K197+K204+K209+K217+K222+K227+K234+K238+K243+K244),8)</f>
        <v>0</v>
      </c>
      <c r="L246" s="3">
        <f>ROUND((L187+L197+L204+L209+L217+L222+L227+L234+L238+L243+L244),2)</f>
        <v>0</v>
      </c>
      <c r="N246" s="8" t="s">
        <v>291</v>
      </c>
    </row>
    <row r="247" spans="1:14" ht="10.5">
      <c r="A247" s="4">
        <v>71</v>
      </c>
      <c r="B247" s="1" t="s">
        <v>94</v>
      </c>
      <c r="C247" s="8" t="s">
        <v>222</v>
      </c>
      <c r="D247" s="11">
        <v>0</v>
      </c>
      <c r="F247" s="3">
        <f>ROUND((F193+F201+F206+F213+F219+F224+F231+F240+F245),2)</f>
        <v>0</v>
      </c>
      <c r="G247" s="3"/>
      <c r="H247" s="3"/>
      <c r="I247" s="3"/>
      <c r="J247" s="7"/>
      <c r="K247" s="7"/>
      <c r="L247" s="3"/>
      <c r="N247" s="8" t="s">
        <v>292</v>
      </c>
    </row>
    <row r="248" spans="1:14" ht="10.5">
      <c r="A248" s="4">
        <v>72</v>
      </c>
      <c r="B248" s="1" t="s">
        <v>95</v>
      </c>
      <c r="C248" s="8" t="s">
        <v>222</v>
      </c>
      <c r="D248" s="11">
        <v>0</v>
      </c>
      <c r="F248" s="3">
        <f>ROUND((F194+F202+F207+F214+F220+F225+F232+F236+F241),2)</f>
        <v>887.46</v>
      </c>
      <c r="G248" s="3"/>
      <c r="H248" s="3"/>
      <c r="I248" s="3"/>
      <c r="J248" s="7"/>
      <c r="K248" s="7"/>
      <c r="L248" s="3"/>
      <c r="N248" s="8" t="s">
        <v>293</v>
      </c>
    </row>
    <row r="249" spans="1:14" ht="10.5">
      <c r="A249" s="4">
        <v>73</v>
      </c>
      <c r="B249" s="1" t="s">
        <v>96</v>
      </c>
      <c r="C249" s="8" t="s">
        <v>222</v>
      </c>
      <c r="D249" s="11">
        <v>0</v>
      </c>
      <c r="F249" s="3">
        <f>ROUND((F195+F203+F208+F215+F221+F226+F233+F237+F242),2)</f>
        <v>640.94</v>
      </c>
      <c r="G249" s="3"/>
      <c r="H249" s="3"/>
      <c r="I249" s="3"/>
      <c r="J249" s="7"/>
      <c r="K249" s="7"/>
      <c r="L249" s="3"/>
      <c r="N249" s="8" t="s">
        <v>294</v>
      </c>
    </row>
    <row r="250" spans="1:14" ht="10.5">
      <c r="A250" s="4">
        <v>74</v>
      </c>
      <c r="B250" s="1" t="s">
        <v>97</v>
      </c>
      <c r="C250" s="8" t="s">
        <v>223</v>
      </c>
      <c r="D250" s="11">
        <v>0</v>
      </c>
      <c r="F250" s="3">
        <f>ROUND(SUM('Текущие цены с учетом расхода'!X6:X16),2)</f>
        <v>0</v>
      </c>
      <c r="G250" s="3"/>
      <c r="H250" s="3"/>
      <c r="I250" s="3"/>
      <c r="J250" s="7"/>
      <c r="K250" s="7"/>
      <c r="L250" s="3">
        <f>ROUND(SUM('Текущие цены с учетом расхода'!X6:X16),2)</f>
        <v>0</v>
      </c>
      <c r="N250" s="8" t="s">
        <v>295</v>
      </c>
    </row>
    <row r="251" spans="1:14" ht="10.5">
      <c r="A251" s="4">
        <v>75</v>
      </c>
      <c r="B251" s="1" t="s">
        <v>98</v>
      </c>
      <c r="C251" s="8" t="s">
        <v>223</v>
      </c>
      <c r="D251" s="11">
        <v>0</v>
      </c>
      <c r="F251" s="3">
        <f>ROUND(SUM(G251:N251),2)</f>
        <v>0</v>
      </c>
      <c r="G251" s="3"/>
      <c r="H251" s="3"/>
      <c r="I251" s="3"/>
      <c r="J251" s="7"/>
      <c r="K251" s="7"/>
      <c r="L251" s="3">
        <f>ROUND(SUM('Текущие цены с учетом расхода'!AE6:AE16),2)</f>
        <v>0</v>
      </c>
      <c r="N251" s="8" t="s">
        <v>296</v>
      </c>
    </row>
    <row r="252" spans="1:14" ht="10.5">
      <c r="A252" s="4">
        <v>76</v>
      </c>
      <c r="B252" s="1" t="s">
        <v>99</v>
      </c>
      <c r="C252" s="8" t="s">
        <v>223</v>
      </c>
      <c r="D252" s="11">
        <v>0</v>
      </c>
      <c r="F252" s="3">
        <f>ROUND(SUM('Текущие цены с учетом расхода'!C6:C16),2)</f>
        <v>1231.85</v>
      </c>
      <c r="G252" s="3"/>
      <c r="H252" s="3"/>
      <c r="I252" s="3"/>
      <c r="J252" s="7"/>
      <c r="K252" s="7"/>
      <c r="L252" s="3"/>
      <c r="N252" s="8" t="s">
        <v>297</v>
      </c>
    </row>
    <row r="253" spans="1:14" ht="10.5">
      <c r="A253" s="4">
        <v>77</v>
      </c>
      <c r="B253" s="1" t="s">
        <v>100</v>
      </c>
      <c r="C253" s="8" t="s">
        <v>223</v>
      </c>
      <c r="D253" s="11">
        <v>0</v>
      </c>
      <c r="F253" s="3">
        <f>ROUND(SUM('Текущие цены с учетом расхода'!E6:E16),2)</f>
        <v>0.73</v>
      </c>
      <c r="G253" s="3"/>
      <c r="H253" s="3"/>
      <c r="I253" s="3"/>
      <c r="J253" s="7"/>
      <c r="K253" s="7"/>
      <c r="L253" s="3"/>
      <c r="N253" s="8" t="s">
        <v>298</v>
      </c>
    </row>
    <row r="254" spans="1:14" ht="10.5">
      <c r="A254" s="4">
        <v>78</v>
      </c>
      <c r="B254" s="1" t="s">
        <v>101</v>
      </c>
      <c r="C254" s="8" t="s">
        <v>224</v>
      </c>
      <c r="D254" s="11">
        <v>0</v>
      </c>
      <c r="F254" s="3">
        <f>ROUND((F252+F253),2)</f>
        <v>1232.58</v>
      </c>
      <c r="G254" s="3"/>
      <c r="H254" s="3"/>
      <c r="I254" s="3"/>
      <c r="J254" s="7"/>
      <c r="K254" s="7"/>
      <c r="L254" s="3"/>
      <c r="N254" s="8" t="s">
        <v>299</v>
      </c>
    </row>
    <row r="255" spans="1:14" ht="10.5">
      <c r="A255" s="4">
        <v>79</v>
      </c>
      <c r="B255" s="1" t="s">
        <v>102</v>
      </c>
      <c r="C255" s="8" t="s">
        <v>223</v>
      </c>
      <c r="D255" s="11">
        <v>0</v>
      </c>
      <c r="F255" s="3"/>
      <c r="G255" s="3"/>
      <c r="H255" s="3"/>
      <c r="I255" s="3"/>
      <c r="J255" s="7" t="e">
        <f>ROUND(SUM('Текущие цены с учетом расхода'!I6:I16),8)</f>
        <v>#NAME?</v>
      </c>
      <c r="K255" s="7"/>
      <c r="L255" s="3"/>
      <c r="N255" s="8" t="s">
        <v>300</v>
      </c>
    </row>
    <row r="256" spans="1:14" ht="10.5">
      <c r="A256" s="4">
        <v>80</v>
      </c>
      <c r="B256" s="1" t="s">
        <v>103</v>
      </c>
      <c r="C256" s="8" t="s">
        <v>223</v>
      </c>
      <c r="D256" s="11">
        <v>0</v>
      </c>
      <c r="F256" s="3"/>
      <c r="G256" s="3"/>
      <c r="H256" s="3"/>
      <c r="I256" s="3"/>
      <c r="J256" s="7" t="e">
        <f>ROUND(SUM('Текущие цены с учетом расхода'!K6:K16),8)</f>
        <v>#NAME?</v>
      </c>
      <c r="K256" s="7"/>
      <c r="L256" s="3"/>
      <c r="N256" s="8" t="s">
        <v>301</v>
      </c>
    </row>
    <row r="257" spans="1:14" ht="10.5">
      <c r="A257" s="4">
        <v>81</v>
      </c>
      <c r="B257" s="1" t="s">
        <v>104</v>
      </c>
      <c r="C257" s="8" t="s">
        <v>224</v>
      </c>
      <c r="D257" s="11">
        <v>0</v>
      </c>
      <c r="F257" s="3"/>
      <c r="G257" s="3"/>
      <c r="H257" s="3"/>
      <c r="I257" s="3"/>
      <c r="J257" s="7" t="e">
        <f>ROUND((J255+J256),8)</f>
        <v>#NAME?</v>
      </c>
      <c r="K257" s="7"/>
      <c r="L257" s="3"/>
      <c r="N257" s="8" t="s">
        <v>302</v>
      </c>
    </row>
  </sheetData>
  <sheetProtection/>
  <mergeCells count="6">
    <mergeCell ref="B7:N8"/>
    <mergeCell ref="B92:N93"/>
    <mergeCell ref="A2:N2"/>
    <mergeCell ref="B3:N3"/>
    <mergeCell ref="B4:N4"/>
    <mergeCell ref="A5:N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Захарченко</dc:creator>
  <cp:keywords/>
  <dc:description/>
  <cp:lastModifiedBy>User</cp:lastModifiedBy>
  <cp:lastPrinted>2011-06-16T07:38:47Z</cp:lastPrinted>
  <dcterms:created xsi:type="dcterms:W3CDTF">2011-06-07T09:35:20Z</dcterms:created>
  <dcterms:modified xsi:type="dcterms:W3CDTF">2011-06-23T11:25:26Z</dcterms:modified>
  <cp:category/>
  <cp:version/>
  <cp:contentType/>
  <cp:contentStatus/>
</cp:coreProperties>
</file>